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3.xml" ContentType="application/vnd.openxmlformats-officedocument.drawing+xml"/>
  <Override PartName="/xl/tables/table5.xml" ContentType="application/vnd.openxmlformats-officedocument.spreadsheetml.table+xml"/>
  <Override PartName="/xl/drawings/drawing4.xml" ContentType="application/vnd.openxmlformats-officedocument.drawing+xml"/>
  <Override PartName="/xl/tables/table6.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APAC.local\Data\UserShares\a.to\SSR Calculator and Staff Profile\"/>
    </mc:Choice>
  </mc:AlternateContent>
  <xr:revisionPtr revIDLastSave="0" documentId="13_ncr:1_{0A3D1CD5-5386-4565-9055-1F84595A9B70}" xr6:coauthVersionLast="47" xr6:coauthVersionMax="47" xr10:uidLastSave="{00000000-0000-0000-0000-000000000000}"/>
  <bookViews>
    <workbookView xWindow="-28920" yWindow="4305" windowWidth="29040" windowHeight="15720" tabRatio="830" activeTab="8" xr2:uid="{00000000-000D-0000-FFFF-FFFF00000000}"/>
  </bookViews>
  <sheets>
    <sheet name="READ ME" sheetId="6" r:id="rId1"/>
    <sheet name="1. Your Institution" sheetId="14" r:id="rId2"/>
    <sheet name="2a. Staff Data (FTFFT)" sheetId="7" r:id="rId3"/>
    <sheet name="2b. Staff Data (Casual)" sheetId="12" r:id="rId4"/>
    <sheet name="3. Campuses (Optional)" sheetId="11" r:id="rId5"/>
    <sheet name="4a. Staff FTE (FTFFT)" sheetId="3" r:id="rId6"/>
    <sheet name="4b. Staff FTE (Casual)" sheetId="13" r:id="rId7"/>
    <sheet name="5. Student EFTSL" sheetId="4" r:id="rId8"/>
    <sheet name="6. SSR Calculation" sheetId="5" r:id="rId9"/>
    <sheet name="Resources --&gt;" sheetId="9" r:id="rId10"/>
    <sheet name="Data Definitions" sheetId="8" r:id="rId11"/>
    <sheet name="Converting hours to FTE" sheetId="10" r:id="rId12"/>
    <sheet name="Drop down list" sheetId="2" state="hidden"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 i="13" l="1"/>
  <c r="I11" i="13"/>
  <c r="I12" i="13"/>
  <c r="I13" i="13"/>
  <c r="I14" i="13"/>
  <c r="I15" i="13"/>
  <c r="I16" i="13"/>
  <c r="I17" i="13"/>
  <c r="I18" i="13"/>
  <c r="I19" i="13"/>
  <c r="I20" i="13"/>
  <c r="I21" i="13"/>
  <c r="I22" i="13"/>
  <c r="I23" i="13"/>
  <c r="I24" i="13"/>
  <c r="I25" i="13"/>
  <c r="I26" i="13"/>
  <c r="I27" i="13"/>
  <c r="I28" i="13"/>
  <c r="I29" i="13"/>
  <c r="I30" i="13"/>
  <c r="I31" i="13"/>
  <c r="I32" i="13"/>
  <c r="I33" i="13"/>
  <c r="I34" i="13"/>
  <c r="I35" i="13"/>
  <c r="I36" i="13"/>
  <c r="I37" i="13"/>
  <c r="I38" i="13"/>
  <c r="I39" i="13"/>
  <c r="I40" i="13"/>
  <c r="I41" i="13"/>
  <c r="I42" i="13"/>
  <c r="I43" i="13"/>
  <c r="I44" i="13"/>
  <c r="I45" i="13"/>
  <c r="I46" i="13"/>
  <c r="I47" i="13"/>
  <c r="I48" i="13"/>
  <c r="I49" i="13"/>
  <c r="I50" i="13"/>
  <c r="I51" i="13"/>
  <c r="I52" i="13"/>
  <c r="I53" i="13"/>
  <c r="I54" i="13"/>
  <c r="I55" i="13"/>
  <c r="I56" i="13"/>
  <c r="I57" i="13"/>
  <c r="I58" i="13"/>
  <c r="I59" i="13"/>
  <c r="I60" i="13"/>
  <c r="I61" i="13"/>
  <c r="I62" i="13"/>
  <c r="I63" i="13"/>
  <c r="I64" i="13"/>
  <c r="I65" i="13"/>
  <c r="I66" i="13"/>
  <c r="I67" i="13"/>
  <c r="I68" i="13"/>
  <c r="I69" i="13"/>
  <c r="I70" i="13"/>
  <c r="I71" i="13"/>
  <c r="I72" i="13"/>
  <c r="I73" i="13"/>
  <c r="I74" i="13"/>
  <c r="I75" i="13"/>
  <c r="I76" i="13"/>
  <c r="I77" i="13"/>
  <c r="I78" i="13"/>
  <c r="I79" i="13"/>
  <c r="I80" i="13"/>
  <c r="I81" i="13"/>
  <c r="I82" i="13"/>
  <c r="I83" i="13"/>
  <c r="I84" i="13"/>
  <c r="I85" i="13"/>
  <c r="I86" i="13"/>
  <c r="I87" i="13"/>
  <c r="I88" i="13"/>
  <c r="I89" i="13"/>
  <c r="I90" i="13"/>
  <c r="I91" i="13"/>
  <c r="I92" i="13"/>
  <c r="I93" i="13"/>
  <c r="I94" i="13"/>
  <c r="I95" i="13"/>
  <c r="I96" i="13"/>
  <c r="I97" i="13"/>
  <c r="I98" i="13"/>
  <c r="I99" i="13"/>
  <c r="I100" i="13"/>
  <c r="I101" i="13"/>
  <c r="I102" i="13"/>
  <c r="I103" i="13"/>
  <c r="I104" i="13"/>
  <c r="I105" i="13"/>
  <c r="I106" i="13"/>
  <c r="I107" i="13"/>
  <c r="I108" i="13"/>
  <c r="I109" i="13"/>
  <c r="I110" i="13"/>
  <c r="I111" i="13"/>
  <c r="I112" i="13"/>
  <c r="I113" i="13"/>
  <c r="I114" i="13"/>
  <c r="I115" i="13"/>
  <c r="I116" i="13"/>
  <c r="I117" i="13"/>
  <c r="I118" i="13"/>
  <c r="I119" i="13"/>
  <c r="I120" i="13"/>
  <c r="I121" i="13"/>
  <c r="I122" i="13"/>
  <c r="I123" i="13"/>
  <c r="I124" i="13"/>
  <c r="I125" i="13"/>
  <c r="I126" i="13"/>
  <c r="I127" i="13"/>
  <c r="I128" i="13"/>
  <c r="I129" i="13"/>
  <c r="I130" i="13"/>
  <c r="I131" i="13"/>
  <c r="I132" i="13"/>
  <c r="I133" i="13"/>
  <c r="I134" i="13"/>
  <c r="I135" i="13"/>
  <c r="I136" i="13"/>
  <c r="I137" i="13"/>
  <c r="I138" i="13"/>
  <c r="I139" i="13"/>
  <c r="I140" i="13"/>
  <c r="I141" i="13"/>
  <c r="I142" i="13"/>
  <c r="I143" i="13"/>
  <c r="I144" i="13"/>
  <c r="H10" i="13"/>
  <c r="H11" i="13"/>
  <c r="H12" i="13"/>
  <c r="H13" i="13"/>
  <c r="H14" i="13"/>
  <c r="H15" i="13"/>
  <c r="H16" i="13"/>
  <c r="H17" i="13"/>
  <c r="H18" i="13"/>
  <c r="H19" i="13"/>
  <c r="H20" i="13"/>
  <c r="H21" i="13"/>
  <c r="H22" i="13"/>
  <c r="H23" i="13"/>
  <c r="H24" i="13"/>
  <c r="H25" i="13"/>
  <c r="H26" i="13"/>
  <c r="H27" i="13"/>
  <c r="H28" i="13"/>
  <c r="H29" i="13"/>
  <c r="H30" i="13"/>
  <c r="H31" i="13"/>
  <c r="H32" i="13"/>
  <c r="H33" i="13"/>
  <c r="H34" i="13"/>
  <c r="H35" i="13"/>
  <c r="H36" i="13"/>
  <c r="H37" i="13"/>
  <c r="H38" i="13"/>
  <c r="H39" i="13"/>
  <c r="H40" i="13"/>
  <c r="H41" i="13"/>
  <c r="H42" i="13"/>
  <c r="H43" i="13"/>
  <c r="H44" i="13"/>
  <c r="H45" i="13"/>
  <c r="H46" i="13"/>
  <c r="H47" i="13"/>
  <c r="H48" i="13"/>
  <c r="H49" i="13"/>
  <c r="H50" i="13"/>
  <c r="H51" i="13"/>
  <c r="H52" i="13"/>
  <c r="H53" i="13"/>
  <c r="H54" i="13"/>
  <c r="H55" i="13"/>
  <c r="H56" i="13"/>
  <c r="H57" i="13"/>
  <c r="H58" i="13"/>
  <c r="H59" i="13"/>
  <c r="H60" i="13"/>
  <c r="H61" i="13"/>
  <c r="H62" i="13"/>
  <c r="H63" i="13"/>
  <c r="H64" i="13"/>
  <c r="H65" i="13"/>
  <c r="H66" i="13"/>
  <c r="H67" i="13"/>
  <c r="H68" i="13"/>
  <c r="H69" i="13"/>
  <c r="H70" i="13"/>
  <c r="H71" i="13"/>
  <c r="H72" i="13"/>
  <c r="H73" i="13"/>
  <c r="H74" i="13"/>
  <c r="H75" i="13"/>
  <c r="H76" i="13"/>
  <c r="H77" i="13"/>
  <c r="H78" i="13"/>
  <c r="H79" i="13"/>
  <c r="H80" i="13"/>
  <c r="H81" i="13"/>
  <c r="H82" i="13"/>
  <c r="H83" i="13"/>
  <c r="H84" i="13"/>
  <c r="H85" i="13"/>
  <c r="H86" i="13"/>
  <c r="H87" i="13"/>
  <c r="H88" i="13"/>
  <c r="H89" i="13"/>
  <c r="H90" i="13"/>
  <c r="H91" i="13"/>
  <c r="H92" i="13"/>
  <c r="H93" i="13"/>
  <c r="H94" i="13"/>
  <c r="H95" i="13"/>
  <c r="H96" i="13"/>
  <c r="H97" i="13"/>
  <c r="H98" i="13"/>
  <c r="H99" i="13"/>
  <c r="H100" i="13"/>
  <c r="H101" i="13"/>
  <c r="H102" i="13"/>
  <c r="H103" i="13"/>
  <c r="H104" i="13"/>
  <c r="H105" i="13"/>
  <c r="H106" i="13"/>
  <c r="H107" i="13"/>
  <c r="H108" i="13"/>
  <c r="H109" i="13"/>
  <c r="H110" i="13"/>
  <c r="H111" i="13"/>
  <c r="H112" i="13"/>
  <c r="H113" i="13"/>
  <c r="H114" i="13"/>
  <c r="H115" i="13"/>
  <c r="H116" i="13"/>
  <c r="H117" i="13"/>
  <c r="H118" i="13"/>
  <c r="H119" i="13"/>
  <c r="H120" i="13"/>
  <c r="H121" i="13"/>
  <c r="H122" i="13"/>
  <c r="H123" i="13"/>
  <c r="H124" i="13"/>
  <c r="H125" i="13"/>
  <c r="H126" i="13"/>
  <c r="H127" i="13"/>
  <c r="H128" i="13"/>
  <c r="H129" i="13"/>
  <c r="H130" i="13"/>
  <c r="H131" i="13"/>
  <c r="H132" i="13"/>
  <c r="H133" i="13"/>
  <c r="H134" i="13"/>
  <c r="H135" i="13"/>
  <c r="H136" i="13"/>
  <c r="H137" i="13"/>
  <c r="H138" i="13"/>
  <c r="H139" i="13"/>
  <c r="H140" i="13"/>
  <c r="H141" i="13"/>
  <c r="H142" i="13"/>
  <c r="H143" i="13"/>
  <c r="H144" i="13"/>
  <c r="G10" i="13"/>
  <c r="G11" i="13"/>
  <c r="G12" i="13"/>
  <c r="G13" i="13"/>
  <c r="G14" i="13"/>
  <c r="G15" i="13"/>
  <c r="G16" i="13"/>
  <c r="G17" i="13"/>
  <c r="G18" i="13"/>
  <c r="G19" i="13"/>
  <c r="G20" i="13"/>
  <c r="G21" i="13"/>
  <c r="G22" i="13"/>
  <c r="G23" i="13"/>
  <c r="G24" i="13"/>
  <c r="G25" i="13"/>
  <c r="G26" i="13"/>
  <c r="G27" i="13"/>
  <c r="G28" i="13"/>
  <c r="G29" i="13"/>
  <c r="G30" i="13"/>
  <c r="G31" i="13"/>
  <c r="G32" i="13"/>
  <c r="G33" i="13"/>
  <c r="G34" i="13"/>
  <c r="G35" i="13"/>
  <c r="G36" i="13"/>
  <c r="G37" i="13"/>
  <c r="G38" i="13"/>
  <c r="G39" i="13"/>
  <c r="G40" i="13"/>
  <c r="G41" i="13"/>
  <c r="G42" i="13"/>
  <c r="G43" i="13"/>
  <c r="G44" i="13"/>
  <c r="G45" i="13"/>
  <c r="G46" i="13"/>
  <c r="G47" i="13"/>
  <c r="G48" i="13"/>
  <c r="G49" i="13"/>
  <c r="G50" i="13"/>
  <c r="G51" i="13"/>
  <c r="G52" i="13"/>
  <c r="G53" i="13"/>
  <c r="G54" i="13"/>
  <c r="G55" i="13"/>
  <c r="G56" i="13"/>
  <c r="G57" i="13"/>
  <c r="G58" i="13"/>
  <c r="G59" i="13"/>
  <c r="G60" i="13"/>
  <c r="G61" i="13"/>
  <c r="G62" i="13"/>
  <c r="G63" i="13"/>
  <c r="G64" i="13"/>
  <c r="G65" i="13"/>
  <c r="G66" i="13"/>
  <c r="G67" i="13"/>
  <c r="G68" i="13"/>
  <c r="G69" i="13"/>
  <c r="G70" i="13"/>
  <c r="G71" i="13"/>
  <c r="G72" i="13"/>
  <c r="G73" i="13"/>
  <c r="G74" i="13"/>
  <c r="G75" i="13"/>
  <c r="G76" i="13"/>
  <c r="G77" i="13"/>
  <c r="G78" i="13"/>
  <c r="G79" i="13"/>
  <c r="G80" i="13"/>
  <c r="G81" i="13"/>
  <c r="G82" i="13"/>
  <c r="G83" i="13"/>
  <c r="G84" i="13"/>
  <c r="G85" i="13"/>
  <c r="G86" i="13"/>
  <c r="G87" i="13"/>
  <c r="G88" i="13"/>
  <c r="G89" i="13"/>
  <c r="G90" i="13"/>
  <c r="G91" i="13"/>
  <c r="G92" i="13"/>
  <c r="G93" i="13"/>
  <c r="G94" i="13"/>
  <c r="G95" i="13"/>
  <c r="G96" i="13"/>
  <c r="G97" i="13"/>
  <c r="G98" i="13"/>
  <c r="G99" i="13"/>
  <c r="G100" i="13"/>
  <c r="G101" i="13"/>
  <c r="G102" i="13"/>
  <c r="G103" i="13"/>
  <c r="G104" i="13"/>
  <c r="G105" i="13"/>
  <c r="G106" i="13"/>
  <c r="G107" i="13"/>
  <c r="G108" i="13"/>
  <c r="G109" i="13"/>
  <c r="G110" i="13"/>
  <c r="G111" i="13"/>
  <c r="G112" i="13"/>
  <c r="G113" i="13"/>
  <c r="G114" i="13"/>
  <c r="G115" i="13"/>
  <c r="G116" i="13"/>
  <c r="G117" i="13"/>
  <c r="G118" i="13"/>
  <c r="G119" i="13"/>
  <c r="G120" i="13"/>
  <c r="G121" i="13"/>
  <c r="G122" i="13"/>
  <c r="G123" i="13"/>
  <c r="G124" i="13"/>
  <c r="G125" i="13"/>
  <c r="G126" i="13"/>
  <c r="G127" i="13"/>
  <c r="G128" i="13"/>
  <c r="G129" i="13"/>
  <c r="G130" i="13"/>
  <c r="G131" i="13"/>
  <c r="G132" i="13"/>
  <c r="G133" i="13"/>
  <c r="G134" i="13"/>
  <c r="G135" i="13"/>
  <c r="G136" i="13"/>
  <c r="G137" i="13"/>
  <c r="G138" i="13"/>
  <c r="G139" i="13"/>
  <c r="G140" i="13"/>
  <c r="G141" i="13"/>
  <c r="G142" i="13"/>
  <c r="G143" i="13"/>
  <c r="G144" i="13"/>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62" i="3"/>
  <c r="K63" i="3"/>
  <c r="K64" i="3"/>
  <c r="K65" i="3"/>
  <c r="K66" i="3"/>
  <c r="K67" i="3"/>
  <c r="K68" i="3"/>
  <c r="K69" i="3"/>
  <c r="K70" i="3"/>
  <c r="K71" i="3"/>
  <c r="K72" i="3"/>
  <c r="K73" i="3"/>
  <c r="K74" i="3"/>
  <c r="K75" i="3"/>
  <c r="K76" i="3"/>
  <c r="K77" i="3"/>
  <c r="K78" i="3"/>
  <c r="K79" i="3"/>
  <c r="K80" i="3"/>
  <c r="K81" i="3"/>
  <c r="K82" i="3"/>
  <c r="K83" i="3"/>
  <c r="K84" i="3"/>
  <c r="K85" i="3"/>
  <c r="K86" i="3"/>
  <c r="K87" i="3"/>
  <c r="K88" i="3"/>
  <c r="K89" i="3"/>
  <c r="K90" i="3"/>
  <c r="K91" i="3"/>
  <c r="K92" i="3"/>
  <c r="K93" i="3"/>
  <c r="K94" i="3"/>
  <c r="K95" i="3"/>
  <c r="K96" i="3"/>
  <c r="K97" i="3"/>
  <c r="K98" i="3"/>
  <c r="K99" i="3"/>
  <c r="K100" i="3"/>
  <c r="K101" i="3"/>
  <c r="K102" i="3"/>
  <c r="K103" i="3"/>
  <c r="K104" i="3"/>
  <c r="K105" i="3"/>
  <c r="K106" i="3"/>
  <c r="K107" i="3"/>
  <c r="K108" i="3"/>
  <c r="K109" i="3"/>
  <c r="K110" i="3"/>
  <c r="K111" i="3"/>
  <c r="K112" i="3"/>
  <c r="K113" i="3"/>
  <c r="K114" i="3"/>
  <c r="K115" i="3"/>
  <c r="K116" i="3"/>
  <c r="K117" i="3"/>
  <c r="K118" i="3"/>
  <c r="K119" i="3"/>
  <c r="K120" i="3"/>
  <c r="K121" i="3"/>
  <c r="K122" i="3"/>
  <c r="K123" i="3"/>
  <c r="K124" i="3"/>
  <c r="K125" i="3"/>
  <c r="K126" i="3"/>
  <c r="K127" i="3"/>
  <c r="K128" i="3"/>
  <c r="K129" i="3"/>
  <c r="K130" i="3"/>
  <c r="K131" i="3"/>
  <c r="K132" i="3"/>
  <c r="K133" i="3"/>
  <c r="K134" i="3"/>
  <c r="K135" i="3"/>
  <c r="K136" i="3"/>
  <c r="K137" i="3"/>
  <c r="K138" i="3"/>
  <c r="K139" i="3"/>
  <c r="K140" i="3"/>
  <c r="K141" i="3"/>
  <c r="K142" i="3"/>
  <c r="K143" i="3"/>
  <c r="K144" i="3"/>
  <c r="J10" i="3"/>
  <c r="J11" i="3"/>
  <c r="J12" i="3"/>
  <c r="J13"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J54" i="3"/>
  <c r="J55" i="3"/>
  <c r="J56" i="3"/>
  <c r="J57" i="3"/>
  <c r="J58" i="3"/>
  <c r="J59" i="3"/>
  <c r="J60" i="3"/>
  <c r="J61" i="3"/>
  <c r="J62" i="3"/>
  <c r="J63" i="3"/>
  <c r="J64" i="3"/>
  <c r="J65" i="3"/>
  <c r="J66" i="3"/>
  <c r="J67" i="3"/>
  <c r="J68" i="3"/>
  <c r="J69" i="3"/>
  <c r="J70" i="3"/>
  <c r="J71" i="3"/>
  <c r="J72" i="3"/>
  <c r="J73" i="3"/>
  <c r="J74" i="3"/>
  <c r="J75" i="3"/>
  <c r="J76" i="3"/>
  <c r="J77" i="3"/>
  <c r="J78" i="3"/>
  <c r="J79" i="3"/>
  <c r="J80" i="3"/>
  <c r="J81" i="3"/>
  <c r="J82" i="3"/>
  <c r="J83" i="3"/>
  <c r="J84" i="3"/>
  <c r="J85" i="3"/>
  <c r="J86" i="3"/>
  <c r="J87" i="3"/>
  <c r="J88" i="3"/>
  <c r="J89" i="3"/>
  <c r="J90" i="3"/>
  <c r="J91" i="3"/>
  <c r="J92" i="3"/>
  <c r="J93" i="3"/>
  <c r="J94" i="3"/>
  <c r="J95" i="3"/>
  <c r="J96" i="3"/>
  <c r="J97" i="3"/>
  <c r="J98" i="3"/>
  <c r="J99" i="3"/>
  <c r="J100" i="3"/>
  <c r="J101" i="3"/>
  <c r="J102" i="3"/>
  <c r="J103" i="3"/>
  <c r="J104" i="3"/>
  <c r="J105" i="3"/>
  <c r="J106" i="3"/>
  <c r="J107" i="3"/>
  <c r="J108" i="3"/>
  <c r="J109" i="3"/>
  <c r="J110" i="3"/>
  <c r="J111" i="3"/>
  <c r="J112" i="3"/>
  <c r="J113" i="3"/>
  <c r="J114" i="3"/>
  <c r="J115" i="3"/>
  <c r="J116" i="3"/>
  <c r="J117" i="3"/>
  <c r="J118" i="3"/>
  <c r="J119" i="3"/>
  <c r="J120" i="3"/>
  <c r="J121" i="3"/>
  <c r="J122" i="3"/>
  <c r="J123" i="3"/>
  <c r="J124" i="3"/>
  <c r="J125" i="3"/>
  <c r="J126" i="3"/>
  <c r="J127" i="3"/>
  <c r="J128" i="3"/>
  <c r="J129" i="3"/>
  <c r="J130" i="3"/>
  <c r="J131" i="3"/>
  <c r="J132" i="3"/>
  <c r="J133" i="3"/>
  <c r="J134" i="3"/>
  <c r="J135" i="3"/>
  <c r="J136" i="3"/>
  <c r="J137" i="3"/>
  <c r="J138" i="3"/>
  <c r="J139" i="3"/>
  <c r="J140" i="3"/>
  <c r="J141" i="3"/>
  <c r="J142" i="3"/>
  <c r="J143" i="3"/>
  <c r="J144"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6" i="3"/>
  <c r="I137" i="3"/>
  <c r="I138" i="3"/>
  <c r="I139" i="3"/>
  <c r="I140" i="3"/>
  <c r="I141" i="3"/>
  <c r="I142" i="3"/>
  <c r="I143" i="3"/>
  <c r="I144" i="3"/>
  <c r="H10" i="3"/>
  <c r="H11" i="3"/>
  <c r="H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80" i="3"/>
  <c r="H81" i="3"/>
  <c r="H82" i="3"/>
  <c r="H83" i="3"/>
  <c r="H84" i="3"/>
  <c r="H85" i="3"/>
  <c r="H86" i="3"/>
  <c r="H87" i="3"/>
  <c r="H88" i="3"/>
  <c r="H89" i="3"/>
  <c r="H90" i="3"/>
  <c r="H91" i="3"/>
  <c r="H92" i="3"/>
  <c r="H93" i="3"/>
  <c r="H94" i="3"/>
  <c r="H95" i="3"/>
  <c r="H96" i="3"/>
  <c r="H97" i="3"/>
  <c r="H98" i="3"/>
  <c r="H99" i="3"/>
  <c r="H100" i="3"/>
  <c r="H101" i="3"/>
  <c r="H102" i="3"/>
  <c r="H103" i="3"/>
  <c r="H104" i="3"/>
  <c r="H105" i="3"/>
  <c r="H106" i="3"/>
  <c r="H107" i="3"/>
  <c r="H108" i="3"/>
  <c r="H109" i="3"/>
  <c r="H110" i="3"/>
  <c r="H111" i="3"/>
  <c r="H112" i="3"/>
  <c r="H113" i="3"/>
  <c r="H114" i="3"/>
  <c r="H115" i="3"/>
  <c r="H116" i="3"/>
  <c r="H117" i="3"/>
  <c r="H118" i="3"/>
  <c r="H119" i="3"/>
  <c r="H120" i="3"/>
  <c r="H121" i="3"/>
  <c r="H122" i="3"/>
  <c r="H123" i="3"/>
  <c r="H124" i="3"/>
  <c r="H125" i="3"/>
  <c r="H126" i="3"/>
  <c r="H127" i="3"/>
  <c r="H128" i="3"/>
  <c r="H129" i="3"/>
  <c r="H130" i="3"/>
  <c r="H131" i="3"/>
  <c r="H132" i="3"/>
  <c r="H133" i="3"/>
  <c r="H134" i="3"/>
  <c r="H135" i="3"/>
  <c r="H136" i="3"/>
  <c r="H137" i="3"/>
  <c r="H138" i="3"/>
  <c r="H139" i="3"/>
  <c r="H140" i="3"/>
  <c r="H141" i="3"/>
  <c r="H142" i="3"/>
  <c r="H143" i="3"/>
  <c r="H144"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108" i="3"/>
  <c r="G109" i="3"/>
  <c r="G110" i="3"/>
  <c r="G111" i="3"/>
  <c r="G112" i="3"/>
  <c r="G113" i="3"/>
  <c r="G114" i="3"/>
  <c r="G115" i="3"/>
  <c r="G116" i="3"/>
  <c r="G117" i="3"/>
  <c r="G118" i="3"/>
  <c r="G119" i="3"/>
  <c r="G120" i="3"/>
  <c r="G121" i="3"/>
  <c r="G122" i="3"/>
  <c r="G123" i="3"/>
  <c r="G124" i="3"/>
  <c r="G125" i="3"/>
  <c r="G126" i="3"/>
  <c r="G127" i="3"/>
  <c r="G128" i="3"/>
  <c r="G129" i="3"/>
  <c r="G130" i="3"/>
  <c r="G131" i="3"/>
  <c r="G132" i="3"/>
  <c r="G133" i="3"/>
  <c r="G134" i="3"/>
  <c r="G135" i="3"/>
  <c r="G136" i="3"/>
  <c r="G137" i="3"/>
  <c r="G138" i="3"/>
  <c r="G139" i="3"/>
  <c r="G140" i="3"/>
  <c r="G141" i="3"/>
  <c r="G142" i="3"/>
  <c r="G143" i="3"/>
  <c r="G144"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 r="F80" i="3"/>
  <c r="F81" i="3"/>
  <c r="F82" i="3"/>
  <c r="F83" i="3"/>
  <c r="F84" i="3"/>
  <c r="F85" i="3"/>
  <c r="F86" i="3"/>
  <c r="F87" i="3"/>
  <c r="F88" i="3"/>
  <c r="F89" i="3"/>
  <c r="F90" i="3"/>
  <c r="F91" i="3"/>
  <c r="F92" i="3"/>
  <c r="F93" i="3"/>
  <c r="F94" i="3"/>
  <c r="F95" i="3"/>
  <c r="F96" i="3"/>
  <c r="F97" i="3"/>
  <c r="F98" i="3"/>
  <c r="F99" i="3"/>
  <c r="F100" i="3"/>
  <c r="F101" i="3"/>
  <c r="F102" i="3"/>
  <c r="F103" i="3"/>
  <c r="F104" i="3"/>
  <c r="F105" i="3"/>
  <c r="F106" i="3"/>
  <c r="F107" i="3"/>
  <c r="F108" i="3"/>
  <c r="F109" i="3"/>
  <c r="F110" i="3"/>
  <c r="F111" i="3"/>
  <c r="F112" i="3"/>
  <c r="F113" i="3"/>
  <c r="F114" i="3"/>
  <c r="F115" i="3"/>
  <c r="F116" i="3"/>
  <c r="F117" i="3"/>
  <c r="F118" i="3"/>
  <c r="F119" i="3"/>
  <c r="F120" i="3"/>
  <c r="F121" i="3"/>
  <c r="F122" i="3"/>
  <c r="F123" i="3"/>
  <c r="F124" i="3"/>
  <c r="F125" i="3"/>
  <c r="F126" i="3"/>
  <c r="F127" i="3"/>
  <c r="F128" i="3"/>
  <c r="F129" i="3"/>
  <c r="F130" i="3"/>
  <c r="F131" i="3"/>
  <c r="F132" i="3"/>
  <c r="F133" i="3"/>
  <c r="F134" i="3"/>
  <c r="F135" i="3"/>
  <c r="F136" i="3"/>
  <c r="F137" i="3"/>
  <c r="F138" i="3"/>
  <c r="F139" i="3"/>
  <c r="F140" i="3"/>
  <c r="F141" i="3"/>
  <c r="F142" i="3"/>
  <c r="F143" i="3"/>
  <c r="F144"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C141" i="3"/>
  <c r="C142" i="3"/>
  <c r="C143" i="3"/>
  <c r="C144" i="3"/>
  <c r="L10" i="3"/>
  <c r="L11" i="3"/>
  <c r="L12" i="3"/>
  <c r="L13" i="3"/>
  <c r="L14" i="3"/>
  <c r="L15" i="3"/>
  <c r="L16" i="3"/>
  <c r="L17" i="3"/>
  <c r="L18" i="3"/>
  <c r="L19" i="3"/>
  <c r="L20" i="3"/>
  <c r="L21" i="3"/>
  <c r="L22" i="3"/>
  <c r="L23" i="3"/>
  <c r="L24" i="3"/>
  <c r="L25" i="3"/>
  <c r="L26" i="3"/>
  <c r="L27" i="3"/>
  <c r="L28" i="3"/>
  <c r="L29" i="3"/>
  <c r="L30" i="3"/>
  <c r="L31" i="3"/>
  <c r="L32" i="3"/>
  <c r="L33" i="3"/>
  <c r="L34" i="3"/>
  <c r="L35" i="3"/>
  <c r="L36" i="3"/>
  <c r="L37" i="3"/>
  <c r="L38" i="3"/>
  <c r="L39" i="3"/>
  <c r="L40" i="3"/>
  <c r="L41" i="3"/>
  <c r="L42" i="3"/>
  <c r="L43" i="3"/>
  <c r="L44" i="3"/>
  <c r="L45" i="3"/>
  <c r="L46" i="3"/>
  <c r="L47" i="3"/>
  <c r="L48" i="3"/>
  <c r="L49" i="3"/>
  <c r="L50" i="3"/>
  <c r="L51" i="3"/>
  <c r="L52" i="3"/>
  <c r="L53" i="3"/>
  <c r="L54" i="3"/>
  <c r="L55" i="3"/>
  <c r="L56" i="3"/>
  <c r="L57" i="3"/>
  <c r="L58" i="3"/>
  <c r="L59" i="3"/>
  <c r="L60" i="3"/>
  <c r="L61" i="3"/>
  <c r="L62" i="3"/>
  <c r="L63" i="3"/>
  <c r="L64" i="3"/>
  <c r="L65" i="3"/>
  <c r="L66" i="3"/>
  <c r="L67" i="3"/>
  <c r="L68" i="3"/>
  <c r="L69" i="3"/>
  <c r="L70" i="3"/>
  <c r="L71" i="3"/>
  <c r="L72" i="3"/>
  <c r="L73" i="3"/>
  <c r="L74" i="3"/>
  <c r="L75" i="3"/>
  <c r="L76" i="3"/>
  <c r="L77" i="3"/>
  <c r="L78" i="3"/>
  <c r="L79" i="3"/>
  <c r="L80" i="3"/>
  <c r="L81" i="3"/>
  <c r="L82" i="3"/>
  <c r="L83" i="3"/>
  <c r="L84" i="3"/>
  <c r="L85" i="3"/>
  <c r="L86" i="3"/>
  <c r="L87" i="3"/>
  <c r="L88" i="3"/>
  <c r="L89" i="3"/>
  <c r="L90" i="3"/>
  <c r="L91" i="3"/>
  <c r="L92" i="3"/>
  <c r="L93" i="3"/>
  <c r="L94" i="3"/>
  <c r="L95" i="3"/>
  <c r="L96" i="3"/>
  <c r="L97" i="3"/>
  <c r="L98" i="3"/>
  <c r="L99" i="3"/>
  <c r="L100" i="3"/>
  <c r="L101" i="3"/>
  <c r="L102" i="3"/>
  <c r="L103" i="3"/>
  <c r="L104" i="3"/>
  <c r="L105" i="3"/>
  <c r="L106" i="3"/>
  <c r="L107" i="3"/>
  <c r="L108" i="3"/>
  <c r="L109" i="3"/>
  <c r="L110" i="3"/>
  <c r="L111" i="3"/>
  <c r="L112" i="3"/>
  <c r="L113" i="3"/>
  <c r="L114" i="3"/>
  <c r="L115" i="3"/>
  <c r="L116" i="3"/>
  <c r="L117" i="3"/>
  <c r="L118" i="3"/>
  <c r="L119" i="3"/>
  <c r="L120" i="3"/>
  <c r="L121" i="3"/>
  <c r="L122" i="3"/>
  <c r="L123" i="3"/>
  <c r="L124" i="3"/>
  <c r="L125" i="3"/>
  <c r="L126" i="3"/>
  <c r="L127" i="3"/>
  <c r="L128" i="3"/>
  <c r="L129" i="3"/>
  <c r="L130" i="3"/>
  <c r="L131" i="3"/>
  <c r="L132" i="3"/>
  <c r="L133" i="3"/>
  <c r="L134" i="3"/>
  <c r="L135" i="3"/>
  <c r="L136" i="3"/>
  <c r="L137" i="3"/>
  <c r="L138" i="3"/>
  <c r="L139" i="3"/>
  <c r="L140" i="3"/>
  <c r="L141" i="3"/>
  <c r="L142" i="3"/>
  <c r="L143" i="3"/>
  <c r="L144" i="3"/>
  <c r="D22" i="10"/>
  <c r="D21" i="10"/>
  <c r="D20" i="10"/>
  <c r="D19" i="10"/>
  <c r="D18" i="10"/>
  <c r="D17" i="10"/>
  <c r="D16" i="10"/>
  <c r="D15" i="10"/>
  <c r="D14" i="10"/>
  <c r="D13" i="10"/>
  <c r="D12" i="10"/>
  <c r="D11" i="10"/>
  <c r="D10" i="10"/>
  <c r="D9" i="10"/>
  <c r="D8" i="10"/>
  <c r="A7" i="5" l="1"/>
  <c r="A8" i="5"/>
  <c r="A9" i="5"/>
  <c r="A10" i="5"/>
  <c r="A11" i="5"/>
  <c r="A12" i="5"/>
  <c r="A13" i="5"/>
  <c r="A14" i="5"/>
  <c r="A15" i="5"/>
  <c r="A16" i="5"/>
  <c r="A17" i="5"/>
  <c r="A18" i="5"/>
  <c r="A19" i="5"/>
  <c r="A20" i="5"/>
  <c r="A21" i="5"/>
  <c r="A22" i="5"/>
  <c r="A23" i="5"/>
  <c r="A24" i="5"/>
  <c r="A25" i="5"/>
  <c r="A26" i="5"/>
  <c r="A27" i="5"/>
  <c r="A28" i="5"/>
  <c r="A29" i="5"/>
  <c r="A30" i="5"/>
  <c r="G12" i="4" l="1"/>
  <c r="G31" i="4" l="1"/>
  <c r="G30" i="4"/>
  <c r="G29" i="4"/>
  <c r="G28" i="4"/>
  <c r="G27" i="4"/>
  <c r="G26" i="4"/>
  <c r="G25" i="4"/>
  <c r="G24" i="4"/>
  <c r="G23" i="4"/>
  <c r="G22" i="4"/>
  <c r="G21" i="4"/>
  <c r="G20" i="4"/>
  <c r="G19" i="4"/>
  <c r="G18" i="4"/>
  <c r="G17" i="4"/>
  <c r="G16" i="4"/>
  <c r="G15" i="4"/>
  <c r="G14" i="4"/>
  <c r="G13" i="4"/>
  <c r="G11" i="4"/>
  <c r="G10" i="4"/>
  <c r="G9" i="4"/>
  <c r="G8" i="4"/>
  <c r="G7" i="4"/>
  <c r="G6" i="4"/>
  <c r="P6" i="5"/>
  <c r="P7" i="5"/>
  <c r="P8" i="5"/>
  <c r="P9" i="5"/>
  <c r="P10" i="5"/>
  <c r="P11" i="5"/>
  <c r="P12" i="5"/>
  <c r="P13" i="5"/>
  <c r="P14" i="5"/>
  <c r="P15" i="5"/>
  <c r="P16" i="5"/>
  <c r="P17" i="5"/>
  <c r="P18" i="5"/>
  <c r="P19" i="5"/>
  <c r="P20" i="5"/>
  <c r="P21" i="5"/>
  <c r="P22" i="5"/>
  <c r="P23" i="5"/>
  <c r="P24" i="5"/>
  <c r="P25" i="5"/>
  <c r="P26" i="5"/>
  <c r="P27" i="5"/>
  <c r="P28" i="5"/>
  <c r="P29" i="5"/>
  <c r="P30" i="5"/>
  <c r="D7" i="5" l="1"/>
  <c r="D8" i="5"/>
  <c r="D9" i="5"/>
  <c r="D10" i="5"/>
  <c r="B7" i="5"/>
  <c r="C7" i="5"/>
  <c r="B8" i="5"/>
  <c r="C8" i="5"/>
  <c r="B9" i="5"/>
  <c r="C9" i="5"/>
  <c r="B10" i="5"/>
  <c r="F10" i="5" s="1"/>
  <c r="C10" i="5"/>
  <c r="C11" i="5"/>
  <c r="C12" i="5"/>
  <c r="C13" i="5"/>
  <c r="C14" i="5"/>
  <c r="C15" i="5"/>
  <c r="C16" i="5"/>
  <c r="C17" i="5"/>
  <c r="C18" i="5"/>
  <c r="C19" i="5"/>
  <c r="C20" i="5"/>
  <c r="C21" i="5"/>
  <c r="C22" i="5"/>
  <c r="C23" i="5"/>
  <c r="C24" i="5"/>
  <c r="C25" i="5"/>
  <c r="C26" i="5"/>
  <c r="C27" i="5"/>
  <c r="C28" i="5"/>
  <c r="C29" i="5"/>
  <c r="C30" i="5"/>
  <c r="C6" i="5"/>
  <c r="E7" i="5" l="1"/>
  <c r="N11" i="13"/>
  <c r="N12" i="13"/>
  <c r="N15" i="13"/>
  <c r="N16" i="13"/>
  <c r="N28" i="13"/>
  <c r="N29" i="13"/>
  <c r="N30" i="13"/>
  <c r="N31" i="13"/>
  <c r="N32" i="13"/>
  <c r="N17" i="13"/>
  <c r="N19" i="13"/>
  <c r="N13" i="13"/>
  <c r="N14" i="13"/>
  <c r="N33" i="13"/>
  <c r="N18" i="13"/>
  <c r="N20" i="13"/>
  <c r="N21" i="13"/>
  <c r="N22" i="13"/>
  <c r="N23" i="13"/>
  <c r="N24" i="13"/>
  <c r="N25" i="13"/>
  <c r="N26" i="13"/>
  <c r="N27" i="13"/>
  <c r="N34" i="13"/>
  <c r="N35" i="13"/>
  <c r="N36" i="13"/>
  <c r="N37" i="13"/>
  <c r="N38" i="13"/>
  <c r="N39" i="13"/>
  <c r="N40" i="13"/>
  <c r="N41" i="13"/>
  <c r="N42" i="13"/>
  <c r="N43" i="13"/>
  <c r="N44" i="13"/>
  <c r="N45" i="13"/>
  <c r="N46" i="13"/>
  <c r="N47" i="13"/>
  <c r="N48" i="13"/>
  <c r="N49" i="13"/>
  <c r="N50" i="13"/>
  <c r="N51" i="13"/>
  <c r="N52" i="13"/>
  <c r="N53" i="13"/>
  <c r="N54" i="13"/>
  <c r="N55" i="13"/>
  <c r="N56" i="13"/>
  <c r="N57" i="13"/>
  <c r="N58" i="13"/>
  <c r="N59" i="13"/>
  <c r="N60" i="13"/>
  <c r="N61" i="13"/>
  <c r="N62" i="13"/>
  <c r="N63" i="13"/>
  <c r="N64" i="13"/>
  <c r="N65" i="13"/>
  <c r="N66" i="13"/>
  <c r="N67" i="13"/>
  <c r="N68" i="13"/>
  <c r="N69" i="13"/>
  <c r="N70" i="13"/>
  <c r="N71" i="13"/>
  <c r="N72" i="13"/>
  <c r="N73" i="13"/>
  <c r="N74" i="13"/>
  <c r="N75" i="13"/>
  <c r="N76" i="13"/>
  <c r="N77" i="13"/>
  <c r="N78" i="13"/>
  <c r="N79" i="13"/>
  <c r="N80" i="13"/>
  <c r="N81" i="13"/>
  <c r="N82" i="13"/>
  <c r="N83" i="13"/>
  <c r="N84" i="13"/>
  <c r="N85" i="13"/>
  <c r="N86" i="13"/>
  <c r="N87" i="13"/>
  <c r="N88" i="13"/>
  <c r="N89" i="13"/>
  <c r="N90" i="13"/>
  <c r="N91" i="13"/>
  <c r="N92" i="13"/>
  <c r="N93" i="13"/>
  <c r="N94" i="13"/>
  <c r="N95" i="13"/>
  <c r="N96" i="13"/>
  <c r="N97" i="13"/>
  <c r="N98" i="13"/>
  <c r="N99" i="13"/>
  <c r="N100" i="13"/>
  <c r="N101" i="13"/>
  <c r="N102" i="13"/>
  <c r="N103" i="13"/>
  <c r="N104" i="13"/>
  <c r="N105" i="13"/>
  <c r="N106" i="13"/>
  <c r="N107" i="13"/>
  <c r="N108" i="13"/>
  <c r="N109" i="13"/>
  <c r="N110" i="13"/>
  <c r="N111" i="13"/>
  <c r="N112" i="13"/>
  <c r="N113" i="13"/>
  <c r="N114" i="13"/>
  <c r="N115" i="13"/>
  <c r="N116" i="13"/>
  <c r="N117" i="13"/>
  <c r="N118" i="13"/>
  <c r="N119" i="13"/>
  <c r="N120" i="13"/>
  <c r="N121" i="13"/>
  <c r="N122" i="13"/>
  <c r="N123" i="13"/>
  <c r="N124" i="13"/>
  <c r="N125" i="13"/>
  <c r="N126" i="13"/>
  <c r="N127" i="13"/>
  <c r="N128" i="13"/>
  <c r="N129" i="13"/>
  <c r="N130" i="13"/>
  <c r="N131" i="13"/>
  <c r="N132" i="13"/>
  <c r="N133" i="13"/>
  <c r="N134" i="13"/>
  <c r="N135" i="13"/>
  <c r="N136" i="13"/>
  <c r="N137" i="13"/>
  <c r="N138" i="13"/>
  <c r="N139" i="13"/>
  <c r="N140" i="13"/>
  <c r="N141" i="13"/>
  <c r="N142" i="13"/>
  <c r="N143" i="13"/>
  <c r="N144" i="13"/>
  <c r="N10" i="13"/>
  <c r="Q10" i="3"/>
  <c r="R10" i="3" s="1"/>
  <c r="A144" i="13"/>
  <c r="A143" i="13"/>
  <c r="A142" i="13"/>
  <c r="A141" i="13"/>
  <c r="A140" i="13"/>
  <c r="A139" i="13"/>
  <c r="A138" i="13"/>
  <c r="A137" i="13"/>
  <c r="A136" i="13"/>
  <c r="A135" i="13"/>
  <c r="A134" i="13"/>
  <c r="A133" i="13"/>
  <c r="A132" i="13"/>
  <c r="A131" i="13"/>
  <c r="A130" i="13"/>
  <c r="A129" i="13"/>
  <c r="A128" i="13"/>
  <c r="A127" i="13"/>
  <c r="A126" i="13"/>
  <c r="A125" i="13"/>
  <c r="A124" i="13"/>
  <c r="A123" i="13"/>
  <c r="A122" i="13"/>
  <c r="A121" i="13"/>
  <c r="A120" i="13"/>
  <c r="A119" i="13"/>
  <c r="A118" i="13"/>
  <c r="A117" i="13"/>
  <c r="A116" i="13"/>
  <c r="A115" i="13"/>
  <c r="A114" i="13"/>
  <c r="A113" i="13"/>
  <c r="A112" i="13"/>
  <c r="A111" i="13"/>
  <c r="A110" i="13"/>
  <c r="A109" i="13"/>
  <c r="A108" i="13"/>
  <c r="A107" i="13"/>
  <c r="A106" i="13"/>
  <c r="A105" i="13"/>
  <c r="A104" i="13"/>
  <c r="A103" i="13"/>
  <c r="A102" i="13"/>
  <c r="A101" i="13"/>
  <c r="A100" i="13"/>
  <c r="A99" i="13"/>
  <c r="A98" i="13"/>
  <c r="A97" i="13"/>
  <c r="A96" i="13"/>
  <c r="A95" i="13"/>
  <c r="A94" i="13"/>
  <c r="A93" i="13"/>
  <c r="A92" i="13"/>
  <c r="A91" i="13"/>
  <c r="A90" i="13"/>
  <c r="A89" i="13"/>
  <c r="A88" i="13"/>
  <c r="A87" i="13"/>
  <c r="A86" i="13"/>
  <c r="A85" i="13"/>
  <c r="A84" i="13"/>
  <c r="A83" i="13"/>
  <c r="A82" i="13"/>
  <c r="A81" i="13"/>
  <c r="A80" i="13"/>
  <c r="A79" i="13"/>
  <c r="A78" i="13"/>
  <c r="A77" i="13"/>
  <c r="A76" i="13"/>
  <c r="A75" i="13"/>
  <c r="A74" i="13"/>
  <c r="A73" i="13"/>
  <c r="A72" i="13"/>
  <c r="A71" i="13"/>
  <c r="A70" i="13"/>
  <c r="A69" i="13"/>
  <c r="A68" i="13"/>
  <c r="A67" i="13"/>
  <c r="A66" i="13"/>
  <c r="A65" i="13"/>
  <c r="A64" i="13"/>
  <c r="A63" i="13"/>
  <c r="A62" i="13"/>
  <c r="A61" i="13"/>
  <c r="A60" i="13"/>
  <c r="A59" i="13"/>
  <c r="A58" i="13"/>
  <c r="A57" i="13"/>
  <c r="A56" i="13"/>
  <c r="A55" i="13"/>
  <c r="A54" i="13"/>
  <c r="A53" i="13"/>
  <c r="A52" i="13"/>
  <c r="A51" i="13"/>
  <c r="A50" i="13"/>
  <c r="A49" i="13"/>
  <c r="A48" i="13"/>
  <c r="A47" i="13"/>
  <c r="A46" i="13"/>
  <c r="A45" i="13"/>
  <c r="A44" i="13"/>
  <c r="A43" i="13"/>
  <c r="A42" i="13"/>
  <c r="A41" i="13"/>
  <c r="A40" i="13"/>
  <c r="A39" i="13"/>
  <c r="A38" i="13"/>
  <c r="A37" i="13"/>
  <c r="A36" i="13"/>
  <c r="A35" i="13"/>
  <c r="A34" i="13"/>
  <c r="A20" i="13"/>
  <c r="A18" i="13"/>
  <c r="A33" i="13"/>
  <c r="A14" i="13"/>
  <c r="A13" i="13"/>
  <c r="A19" i="13"/>
  <c r="A17" i="13"/>
  <c r="A32" i="13"/>
  <c r="A31" i="13"/>
  <c r="A30" i="13"/>
  <c r="A29" i="13"/>
  <c r="A28" i="13"/>
  <c r="A16" i="13"/>
  <c r="A15" i="13"/>
  <c r="A12" i="13"/>
  <c r="A11" i="13"/>
  <c r="A10" i="13"/>
  <c r="A145" i="12"/>
  <c r="A144" i="12"/>
  <c r="A143" i="12"/>
  <c r="A142" i="12"/>
  <c r="A141" i="12"/>
  <c r="A140" i="12"/>
  <c r="A139" i="12"/>
  <c r="A138" i="12"/>
  <c r="A137" i="12"/>
  <c r="A136" i="12"/>
  <c r="A135" i="12"/>
  <c r="A134" i="12"/>
  <c r="A133" i="12"/>
  <c r="A132" i="12"/>
  <c r="A131" i="12"/>
  <c r="A130" i="12"/>
  <c r="A129" i="12"/>
  <c r="A128" i="12"/>
  <c r="A127" i="12"/>
  <c r="A126" i="12"/>
  <c r="A125" i="12"/>
  <c r="A124" i="12"/>
  <c r="A123" i="12"/>
  <c r="A122" i="12"/>
  <c r="A121" i="12"/>
  <c r="A120" i="12"/>
  <c r="A119" i="12"/>
  <c r="A118" i="12"/>
  <c r="A117" i="12"/>
  <c r="A116" i="12"/>
  <c r="A115" i="12"/>
  <c r="A114" i="12"/>
  <c r="A113" i="12"/>
  <c r="A112" i="12"/>
  <c r="A111" i="12"/>
  <c r="A110" i="12"/>
  <c r="A109" i="12"/>
  <c r="A108" i="12"/>
  <c r="A107" i="12"/>
  <c r="A106" i="12"/>
  <c r="A105" i="12"/>
  <c r="A104" i="12"/>
  <c r="A103" i="12"/>
  <c r="A102" i="12"/>
  <c r="A101" i="12"/>
  <c r="A100" i="12"/>
  <c r="A99" i="12"/>
  <c r="A98" i="12"/>
  <c r="A97" i="12"/>
  <c r="A96" i="12"/>
  <c r="A95" i="12"/>
  <c r="A94" i="12"/>
  <c r="A93" i="12"/>
  <c r="A92" i="12"/>
  <c r="A91" i="12"/>
  <c r="A90" i="12"/>
  <c r="A89" i="12"/>
  <c r="A88" i="12"/>
  <c r="A87" i="12"/>
  <c r="A86" i="12"/>
  <c r="A85" i="12"/>
  <c r="A84" i="12"/>
  <c r="A83" i="12"/>
  <c r="A82" i="12"/>
  <c r="A81" i="12"/>
  <c r="A80" i="12"/>
  <c r="A79" i="12"/>
  <c r="A78" i="12"/>
  <c r="A77" i="12"/>
  <c r="A76" i="12"/>
  <c r="A75" i="12"/>
  <c r="A74" i="12"/>
  <c r="A73" i="12"/>
  <c r="A72" i="12"/>
  <c r="A71" i="12"/>
  <c r="A70" i="12"/>
  <c r="A69" i="12"/>
  <c r="A68" i="12"/>
  <c r="A67" i="12"/>
  <c r="A66" i="12"/>
  <c r="A65" i="12"/>
  <c r="A64" i="12"/>
  <c r="A63" i="12"/>
  <c r="A62" i="12"/>
  <c r="A61" i="12"/>
  <c r="A60" i="12"/>
  <c r="A59" i="12"/>
  <c r="A58" i="12"/>
  <c r="A57" i="12"/>
  <c r="A56" i="12"/>
  <c r="A55" i="12"/>
  <c r="A54" i="12"/>
  <c r="A53" i="12"/>
  <c r="A52" i="12"/>
  <c r="A51" i="12"/>
  <c r="A50" i="12"/>
  <c r="A49" i="12"/>
  <c r="A48" i="12"/>
  <c r="A47" i="12"/>
  <c r="A46" i="12"/>
  <c r="A45" i="12"/>
  <c r="A44" i="12"/>
  <c r="A43" i="12"/>
  <c r="A42" i="12"/>
  <c r="A41" i="12"/>
  <c r="A40" i="12"/>
  <c r="A39" i="12"/>
  <c r="A38" i="12"/>
  <c r="A37" i="12"/>
  <c r="A36" i="12"/>
  <c r="A35" i="12"/>
  <c r="A34" i="12"/>
  <c r="A33" i="12"/>
  <c r="A32" i="12"/>
  <c r="A31" i="12"/>
  <c r="A30" i="12"/>
  <c r="A29" i="12"/>
  <c r="A28" i="12"/>
  <c r="A27" i="12"/>
  <c r="A26" i="12"/>
  <c r="A25" i="12"/>
  <c r="A24" i="12"/>
  <c r="A23" i="12"/>
  <c r="A22" i="12"/>
  <c r="A21" i="12"/>
  <c r="A20" i="12"/>
  <c r="A19" i="12"/>
  <c r="A18" i="12"/>
  <c r="A17" i="12"/>
  <c r="A16" i="12"/>
  <c r="A15" i="12"/>
  <c r="A14" i="12"/>
  <c r="A13" i="12"/>
  <c r="A12" i="12"/>
  <c r="A11" i="12"/>
  <c r="A10" i="12"/>
  <c r="A9" i="12"/>
  <c r="A8" i="12"/>
  <c r="A7" i="12"/>
  <c r="A6" i="12"/>
  <c r="A10" i="7"/>
  <c r="A9" i="7"/>
  <c r="A8" i="7"/>
  <c r="F9" i="5" l="1"/>
  <c r="F8" i="5"/>
  <c r="F14" i="13"/>
  <c r="F26" i="13"/>
  <c r="F38" i="13"/>
  <c r="F50" i="13"/>
  <c r="F62" i="13"/>
  <c r="F74" i="13"/>
  <c r="F86" i="13"/>
  <c r="F98" i="13"/>
  <c r="F110" i="13"/>
  <c r="F122" i="13"/>
  <c r="F134" i="13"/>
  <c r="E11" i="13"/>
  <c r="E23" i="13"/>
  <c r="E35" i="13"/>
  <c r="E47" i="13"/>
  <c r="E59" i="13"/>
  <c r="E71" i="13"/>
  <c r="E83" i="13"/>
  <c r="E95" i="13"/>
  <c r="E107" i="13"/>
  <c r="E119" i="13"/>
  <c r="E131" i="13"/>
  <c r="E143" i="13"/>
  <c r="F15" i="13"/>
  <c r="F27" i="13"/>
  <c r="F39" i="13"/>
  <c r="F51" i="13"/>
  <c r="F63" i="13"/>
  <c r="F75" i="13"/>
  <c r="F87" i="13"/>
  <c r="F99" i="13"/>
  <c r="F111" i="13"/>
  <c r="F123" i="13"/>
  <c r="F135" i="13"/>
  <c r="E12" i="13"/>
  <c r="E24" i="13"/>
  <c r="E36" i="13"/>
  <c r="E48" i="13"/>
  <c r="E60" i="13"/>
  <c r="E144" i="13"/>
  <c r="F16" i="13"/>
  <c r="F28" i="13"/>
  <c r="F40" i="13"/>
  <c r="F52" i="13"/>
  <c r="F64" i="13"/>
  <c r="F76" i="13"/>
  <c r="F88" i="13"/>
  <c r="F100" i="13"/>
  <c r="F112" i="13"/>
  <c r="F124" i="13"/>
  <c r="F136" i="13"/>
  <c r="E13" i="13"/>
  <c r="E25" i="13"/>
  <c r="E37" i="13"/>
  <c r="E49" i="13"/>
  <c r="E61" i="13"/>
  <c r="E73" i="13"/>
  <c r="E85" i="13"/>
  <c r="E97" i="13"/>
  <c r="E109" i="13"/>
  <c r="E121" i="13"/>
  <c r="E133" i="13"/>
  <c r="F31" i="13"/>
  <c r="F79" i="13"/>
  <c r="F103" i="13"/>
  <c r="F139" i="13"/>
  <c r="E40" i="13"/>
  <c r="E76" i="13"/>
  <c r="E112" i="13"/>
  <c r="F93" i="13"/>
  <c r="E18" i="13"/>
  <c r="E78" i="13"/>
  <c r="E126" i="13"/>
  <c r="F72" i="13"/>
  <c r="E45" i="13"/>
  <c r="E141" i="13"/>
  <c r="F85" i="13"/>
  <c r="F133" i="13"/>
  <c r="E70" i="13"/>
  <c r="E72" i="13"/>
  <c r="F17" i="13"/>
  <c r="F29" i="13"/>
  <c r="F41" i="13"/>
  <c r="F53" i="13"/>
  <c r="F65" i="13"/>
  <c r="F77" i="13"/>
  <c r="F89" i="13"/>
  <c r="F101" i="13"/>
  <c r="F113" i="13"/>
  <c r="F125" i="13"/>
  <c r="F137" i="13"/>
  <c r="E14" i="13"/>
  <c r="E26" i="13"/>
  <c r="E38" i="13"/>
  <c r="E50" i="13"/>
  <c r="E62" i="13"/>
  <c r="E74" i="13"/>
  <c r="E86" i="13"/>
  <c r="E98" i="13"/>
  <c r="E110" i="13"/>
  <c r="E122" i="13"/>
  <c r="E134" i="13"/>
  <c r="F55" i="13"/>
  <c r="F91" i="13"/>
  <c r="F127" i="13"/>
  <c r="E28" i="13"/>
  <c r="E64" i="13"/>
  <c r="E100" i="13"/>
  <c r="E136" i="13"/>
  <c r="F21" i="13"/>
  <c r="F81" i="13"/>
  <c r="F129" i="13"/>
  <c r="E42" i="13"/>
  <c r="E66" i="13"/>
  <c r="E114" i="13"/>
  <c r="F36" i="13"/>
  <c r="F108" i="13"/>
  <c r="E33" i="13"/>
  <c r="E117" i="13"/>
  <c r="F73" i="13"/>
  <c r="F109" i="13"/>
  <c r="E46" i="13"/>
  <c r="E94" i="13"/>
  <c r="E84" i="13"/>
  <c r="F18" i="13"/>
  <c r="F30" i="13"/>
  <c r="F42" i="13"/>
  <c r="F54" i="13"/>
  <c r="F66" i="13"/>
  <c r="F78" i="13"/>
  <c r="F90" i="13"/>
  <c r="F102" i="13"/>
  <c r="F114" i="13"/>
  <c r="F126" i="13"/>
  <c r="F138" i="13"/>
  <c r="E15" i="13"/>
  <c r="E27" i="13"/>
  <c r="E39" i="13"/>
  <c r="E51" i="13"/>
  <c r="E63" i="13"/>
  <c r="E75" i="13"/>
  <c r="E87" i="13"/>
  <c r="E99" i="13"/>
  <c r="E111" i="13"/>
  <c r="E123" i="13"/>
  <c r="E135" i="13"/>
  <c r="F19" i="13"/>
  <c r="F43" i="13"/>
  <c r="F67" i="13"/>
  <c r="F115" i="13"/>
  <c r="E16" i="13"/>
  <c r="E52" i="13"/>
  <c r="E88" i="13"/>
  <c r="E124" i="13"/>
  <c r="F69" i="13"/>
  <c r="F105" i="13"/>
  <c r="F141" i="13"/>
  <c r="E54" i="13"/>
  <c r="E102" i="13"/>
  <c r="F48" i="13"/>
  <c r="F132" i="13"/>
  <c r="E57" i="13"/>
  <c r="E129" i="13"/>
  <c r="F49" i="13"/>
  <c r="E10" i="13"/>
  <c r="E82" i="13"/>
  <c r="E142" i="13"/>
  <c r="E120" i="13"/>
  <c r="F20" i="13"/>
  <c r="F32" i="13"/>
  <c r="F44" i="13"/>
  <c r="F56" i="13"/>
  <c r="F68" i="13"/>
  <c r="F80" i="13"/>
  <c r="F92" i="13"/>
  <c r="F104" i="13"/>
  <c r="F116" i="13"/>
  <c r="F128" i="13"/>
  <c r="F140" i="13"/>
  <c r="E17" i="13"/>
  <c r="E29" i="13"/>
  <c r="E41" i="13"/>
  <c r="E53" i="13"/>
  <c r="E65" i="13"/>
  <c r="E77" i="13"/>
  <c r="E89" i="13"/>
  <c r="E101" i="13"/>
  <c r="E113" i="13"/>
  <c r="E125" i="13"/>
  <c r="E137" i="13"/>
  <c r="F33" i="13"/>
  <c r="F57" i="13"/>
  <c r="F117" i="13"/>
  <c r="E30" i="13"/>
  <c r="E90" i="13"/>
  <c r="F24" i="13"/>
  <c r="F120" i="13"/>
  <c r="E81" i="13"/>
  <c r="F37" i="13"/>
  <c r="F97" i="13"/>
  <c r="E34" i="13"/>
  <c r="E106" i="13"/>
  <c r="E96" i="13"/>
  <c r="F45" i="13"/>
  <c r="E138" i="13"/>
  <c r="F60" i="13"/>
  <c r="F144" i="13"/>
  <c r="E69" i="13"/>
  <c r="F13" i="13"/>
  <c r="F10" i="13"/>
  <c r="F22" i="13"/>
  <c r="F34" i="13"/>
  <c r="F46" i="13"/>
  <c r="F58" i="13"/>
  <c r="F70" i="13"/>
  <c r="F82" i="13"/>
  <c r="F94" i="13"/>
  <c r="F106" i="13"/>
  <c r="F118" i="13"/>
  <c r="F130" i="13"/>
  <c r="F142" i="13"/>
  <c r="E19" i="13"/>
  <c r="E31" i="13"/>
  <c r="E43" i="13"/>
  <c r="E55" i="13"/>
  <c r="E67" i="13"/>
  <c r="E79" i="13"/>
  <c r="E91" i="13"/>
  <c r="E103" i="13"/>
  <c r="E115" i="13"/>
  <c r="E127" i="13"/>
  <c r="E139" i="13"/>
  <c r="F23" i="13"/>
  <c r="F35" i="13"/>
  <c r="F59" i="13"/>
  <c r="F83" i="13"/>
  <c r="F107" i="13"/>
  <c r="F131" i="13"/>
  <c r="E20" i="13"/>
  <c r="E44" i="13"/>
  <c r="E56" i="13"/>
  <c r="E92" i="13"/>
  <c r="E104" i="13"/>
  <c r="E128" i="13"/>
  <c r="F12" i="13"/>
  <c r="F84" i="13"/>
  <c r="E21" i="13"/>
  <c r="E105" i="13"/>
  <c r="F61" i="13"/>
  <c r="F121" i="13"/>
  <c r="E58" i="13"/>
  <c r="E130" i="13"/>
  <c r="E108" i="13"/>
  <c r="F11" i="13"/>
  <c r="F47" i="13"/>
  <c r="F71" i="13"/>
  <c r="F95" i="13"/>
  <c r="F119" i="13"/>
  <c r="F143" i="13"/>
  <c r="E32" i="13"/>
  <c r="E68" i="13"/>
  <c r="E80" i="13"/>
  <c r="E116" i="13"/>
  <c r="E140" i="13"/>
  <c r="F96" i="13"/>
  <c r="E93" i="13"/>
  <c r="F25" i="13"/>
  <c r="E22" i="13"/>
  <c r="E118" i="13"/>
  <c r="E132" i="13"/>
  <c r="C11" i="13"/>
  <c r="D10" i="13"/>
  <c r="D11" i="13"/>
  <c r="C10" i="13"/>
  <c r="D29" i="13"/>
  <c r="C14" i="13"/>
  <c r="C35" i="13"/>
  <c r="D40" i="13"/>
  <c r="C47" i="13"/>
  <c r="D52" i="13"/>
  <c r="C59" i="13"/>
  <c r="D64" i="13"/>
  <c r="C71" i="13"/>
  <c r="D76" i="13"/>
  <c r="C83" i="13"/>
  <c r="D88" i="13"/>
  <c r="C95" i="13"/>
  <c r="D100" i="13"/>
  <c r="C107" i="13"/>
  <c r="D112" i="13"/>
  <c r="C119" i="13"/>
  <c r="D124" i="13"/>
  <c r="C131" i="13"/>
  <c r="D136" i="13"/>
  <c r="C143" i="13"/>
  <c r="D143" i="13"/>
  <c r="C31" i="13"/>
  <c r="D14" i="13"/>
  <c r="D35" i="13"/>
  <c r="C42" i="13"/>
  <c r="D47" i="13"/>
  <c r="C54" i="13"/>
  <c r="D59" i="13"/>
  <c r="C66" i="13"/>
  <c r="D71" i="13"/>
  <c r="C78" i="13"/>
  <c r="D83" i="13"/>
  <c r="C90" i="13"/>
  <c r="D95" i="13"/>
  <c r="C102" i="13"/>
  <c r="D107" i="13"/>
  <c r="C114" i="13"/>
  <c r="D119" i="13"/>
  <c r="C126" i="13"/>
  <c r="D131" i="13"/>
  <c r="C138" i="13"/>
  <c r="C15" i="13"/>
  <c r="D31" i="13"/>
  <c r="C18" i="13"/>
  <c r="C37" i="13"/>
  <c r="D42" i="13"/>
  <c r="C49" i="13"/>
  <c r="D54" i="13"/>
  <c r="C61" i="13"/>
  <c r="D66" i="13"/>
  <c r="C73" i="13"/>
  <c r="D78" i="13"/>
  <c r="C85" i="13"/>
  <c r="D90" i="13"/>
  <c r="C97" i="13"/>
  <c r="D102" i="13"/>
  <c r="C109" i="13"/>
  <c r="D114" i="13"/>
  <c r="C121" i="13"/>
  <c r="D126" i="13"/>
  <c r="C133" i="13"/>
  <c r="D138" i="13"/>
  <c r="D15" i="13"/>
  <c r="C17" i="13"/>
  <c r="D18" i="13"/>
  <c r="D37" i="13"/>
  <c r="C44" i="13"/>
  <c r="D49" i="13"/>
  <c r="C56" i="13"/>
  <c r="D61" i="13"/>
  <c r="C68" i="13"/>
  <c r="D73" i="13"/>
  <c r="C80" i="13"/>
  <c r="D85" i="13"/>
  <c r="C92" i="13"/>
  <c r="D97" i="13"/>
  <c r="C104" i="13"/>
  <c r="D109" i="13"/>
  <c r="C116" i="13"/>
  <c r="D121" i="13"/>
  <c r="C128" i="13"/>
  <c r="D133" i="13"/>
  <c r="C140" i="13"/>
  <c r="C144" i="13"/>
  <c r="D144" i="13"/>
  <c r="C28" i="13"/>
  <c r="D17" i="13"/>
  <c r="C39" i="13"/>
  <c r="D44" i="13"/>
  <c r="C51" i="13"/>
  <c r="D56" i="13"/>
  <c r="C63" i="13"/>
  <c r="D68" i="13"/>
  <c r="C75" i="13"/>
  <c r="D80" i="13"/>
  <c r="C87" i="13"/>
  <c r="D92" i="13"/>
  <c r="C99" i="13"/>
  <c r="D104" i="13"/>
  <c r="C111" i="13"/>
  <c r="D116" i="13"/>
  <c r="C123" i="13"/>
  <c r="D128" i="13"/>
  <c r="C135" i="13"/>
  <c r="D140" i="13"/>
  <c r="C40" i="13"/>
  <c r="C52" i="13"/>
  <c r="C64" i="13"/>
  <c r="C76" i="13"/>
  <c r="D28" i="13"/>
  <c r="C13" i="13"/>
  <c r="C34" i="13"/>
  <c r="D39" i="13"/>
  <c r="C46" i="13"/>
  <c r="D51" i="13"/>
  <c r="C58" i="13"/>
  <c r="D63" i="13"/>
  <c r="C70" i="13"/>
  <c r="D75" i="13"/>
  <c r="C82" i="13"/>
  <c r="D87" i="13"/>
  <c r="C94" i="13"/>
  <c r="D99" i="13"/>
  <c r="C106" i="13"/>
  <c r="D111" i="13"/>
  <c r="C118" i="13"/>
  <c r="D123" i="13"/>
  <c r="C130" i="13"/>
  <c r="D135" i="13"/>
  <c r="C142" i="13"/>
  <c r="C29" i="13"/>
  <c r="D57" i="13"/>
  <c r="C30" i="13"/>
  <c r="D13" i="13"/>
  <c r="D34" i="13"/>
  <c r="C41" i="13"/>
  <c r="D46" i="13"/>
  <c r="C53" i="13"/>
  <c r="D58" i="13"/>
  <c r="C65" i="13"/>
  <c r="D70" i="13"/>
  <c r="C77" i="13"/>
  <c r="D82" i="13"/>
  <c r="C89" i="13"/>
  <c r="D94" i="13"/>
  <c r="C101" i="13"/>
  <c r="D106" i="13"/>
  <c r="C113" i="13"/>
  <c r="D118" i="13"/>
  <c r="C125" i="13"/>
  <c r="D130" i="13"/>
  <c r="C137" i="13"/>
  <c r="D142" i="13"/>
  <c r="C139" i="13"/>
  <c r="D19" i="13"/>
  <c r="D45" i="13"/>
  <c r="C12" i="13"/>
  <c r="D30" i="13"/>
  <c r="C33" i="13"/>
  <c r="C36" i="13"/>
  <c r="D41" i="13"/>
  <c r="C48" i="13"/>
  <c r="D53" i="13"/>
  <c r="C60" i="13"/>
  <c r="D65" i="13"/>
  <c r="C72" i="13"/>
  <c r="D77" i="13"/>
  <c r="C84" i="13"/>
  <c r="D89" i="13"/>
  <c r="C96" i="13"/>
  <c r="D101" i="13"/>
  <c r="C108" i="13"/>
  <c r="D113" i="13"/>
  <c r="C120" i="13"/>
  <c r="D125" i="13"/>
  <c r="C132" i="13"/>
  <c r="D137" i="13"/>
  <c r="D12" i="13"/>
  <c r="C32" i="13"/>
  <c r="D33" i="13"/>
  <c r="D36" i="13"/>
  <c r="C43" i="13"/>
  <c r="D48" i="13"/>
  <c r="C55" i="13"/>
  <c r="D60" i="13"/>
  <c r="C67" i="13"/>
  <c r="D72" i="13"/>
  <c r="C79" i="13"/>
  <c r="D84" i="13"/>
  <c r="C91" i="13"/>
  <c r="D96" i="13"/>
  <c r="C103" i="13"/>
  <c r="D108" i="13"/>
  <c r="C115" i="13"/>
  <c r="D120" i="13"/>
  <c r="C127" i="13"/>
  <c r="D132" i="13"/>
  <c r="D69" i="13"/>
  <c r="C16" i="13"/>
  <c r="D32" i="13"/>
  <c r="C20" i="13"/>
  <c r="C38" i="13"/>
  <c r="D43" i="13"/>
  <c r="C50" i="13"/>
  <c r="D55" i="13"/>
  <c r="C62" i="13"/>
  <c r="D67" i="13"/>
  <c r="C74" i="13"/>
  <c r="D79" i="13"/>
  <c r="C86" i="13"/>
  <c r="D91" i="13"/>
  <c r="C98" i="13"/>
  <c r="D103" i="13"/>
  <c r="C110" i="13"/>
  <c r="D115" i="13"/>
  <c r="C122" i="13"/>
  <c r="D127" i="13"/>
  <c r="C134" i="13"/>
  <c r="D139" i="13"/>
  <c r="D16" i="13"/>
  <c r="C19" i="13"/>
  <c r="D20" i="13"/>
  <c r="D38" i="13"/>
  <c r="C45" i="13"/>
  <c r="D50" i="13"/>
  <c r="C57" i="13"/>
  <c r="D62" i="13"/>
  <c r="C69" i="13"/>
  <c r="D74" i="13"/>
  <c r="C81" i="13"/>
  <c r="D86" i="13"/>
  <c r="C93" i="13"/>
  <c r="D98" i="13"/>
  <c r="C105" i="13"/>
  <c r="D110" i="13"/>
  <c r="C117" i="13"/>
  <c r="D122" i="13"/>
  <c r="C129" i="13"/>
  <c r="D134" i="13"/>
  <c r="C141" i="13"/>
  <c r="D105" i="13"/>
  <c r="D129" i="13"/>
  <c r="C100" i="13"/>
  <c r="D81" i="13"/>
  <c r="C124" i="13"/>
  <c r="C88" i="13"/>
  <c r="C112" i="13"/>
  <c r="D93" i="13"/>
  <c r="C136" i="13"/>
  <c r="D117" i="13"/>
  <c r="D141" i="13"/>
  <c r="D6" i="5"/>
  <c r="D11" i="5"/>
  <c r="D12" i="5"/>
  <c r="D13" i="5"/>
  <c r="D14" i="5"/>
  <c r="D15" i="5"/>
  <c r="D16" i="5"/>
  <c r="D17" i="5"/>
  <c r="D18" i="5"/>
  <c r="D19" i="5"/>
  <c r="D20" i="5"/>
  <c r="D21" i="5"/>
  <c r="D22" i="5"/>
  <c r="D23" i="5"/>
  <c r="D24" i="5"/>
  <c r="D25" i="5"/>
  <c r="D26" i="5"/>
  <c r="D27" i="5"/>
  <c r="D28" i="5"/>
  <c r="D29" i="5"/>
  <c r="D30" i="5"/>
  <c r="Q15" i="3" l="1"/>
  <c r="R15" i="3" s="1"/>
  <c r="A15" i="3"/>
  <c r="A18" i="7"/>
  <c r="A17" i="7"/>
  <c r="A16" i="7"/>
  <c r="A15" i="7"/>
  <c r="A14" i="7"/>
  <c r="A13" i="7"/>
  <c r="A12" i="7"/>
  <c r="A11" i="7"/>
  <c r="A6" i="7" l="1"/>
  <c r="A7"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A144" i="7"/>
  <c r="A145" i="7"/>
  <c r="B28" i="5"/>
  <c r="B29" i="5"/>
  <c r="B30" i="5"/>
  <c r="B11" i="5"/>
  <c r="B12" i="5"/>
  <c r="B13" i="5"/>
  <c r="F13" i="5" s="1"/>
  <c r="B14" i="5"/>
  <c r="F14" i="5" s="1"/>
  <c r="B15" i="5"/>
  <c r="F15" i="5" s="1"/>
  <c r="B16" i="5"/>
  <c r="F16" i="5" s="1"/>
  <c r="B17" i="5"/>
  <c r="B18" i="5"/>
  <c r="B19" i="5"/>
  <c r="F19" i="5" s="1"/>
  <c r="B20" i="5"/>
  <c r="F20" i="5" s="1"/>
  <c r="B21" i="5"/>
  <c r="F21" i="5" s="1"/>
  <c r="B22" i="5"/>
  <c r="F22" i="5" s="1"/>
  <c r="B23" i="5"/>
  <c r="B24" i="5"/>
  <c r="B25" i="5"/>
  <c r="F25" i="5" s="1"/>
  <c r="B26" i="5"/>
  <c r="F26" i="5" s="1"/>
  <c r="B27" i="5"/>
  <c r="F27" i="5" s="1"/>
  <c r="B6" i="5"/>
  <c r="A6" i="5"/>
  <c r="E29" i="5" l="1"/>
  <c r="F29" i="5"/>
  <c r="E28" i="5"/>
  <c r="F28" i="5"/>
  <c r="E18" i="5"/>
  <c r="F18" i="5"/>
  <c r="E17" i="5"/>
  <c r="F17" i="5"/>
  <c r="G17" i="5" s="1"/>
  <c r="L17" i="5" s="1"/>
  <c r="E30" i="5"/>
  <c r="F30" i="5"/>
  <c r="E12" i="5"/>
  <c r="F12" i="5"/>
  <c r="E24" i="5"/>
  <c r="F24" i="5"/>
  <c r="E23" i="5"/>
  <c r="F23" i="5"/>
  <c r="E11" i="5"/>
  <c r="F11" i="5"/>
  <c r="E22" i="5"/>
  <c r="E21" i="5"/>
  <c r="E20" i="5"/>
  <c r="E15" i="5"/>
  <c r="E19" i="5"/>
  <c r="E14" i="5"/>
  <c r="E16" i="5"/>
  <c r="E27" i="5"/>
  <c r="E26" i="5"/>
  <c r="E25" i="5"/>
  <c r="E13" i="5"/>
  <c r="G29" i="5"/>
  <c r="L29" i="5" s="1"/>
  <c r="K6" i="5"/>
  <c r="G22" i="5"/>
  <c r="L22" i="5" s="1"/>
  <c r="H6" i="5"/>
  <c r="K27" i="5"/>
  <c r="H27" i="5"/>
  <c r="M27" i="5" s="1"/>
  <c r="K23" i="5"/>
  <c r="H23" i="5"/>
  <c r="M23" i="5" s="1"/>
  <c r="K19" i="5"/>
  <c r="H19" i="5"/>
  <c r="K15" i="5"/>
  <c r="H15" i="5"/>
  <c r="K24" i="5"/>
  <c r="H24" i="5"/>
  <c r="K26" i="5"/>
  <c r="H26" i="5"/>
  <c r="K22" i="5"/>
  <c r="H22" i="5"/>
  <c r="K18" i="5"/>
  <c r="H18" i="5"/>
  <c r="K14" i="5"/>
  <c r="H14" i="5"/>
  <c r="K30" i="5"/>
  <c r="H30" i="5"/>
  <c r="K20" i="5"/>
  <c r="H20" i="5"/>
  <c r="K16" i="5"/>
  <c r="H16" i="5"/>
  <c r="K29" i="5"/>
  <c r="H29" i="5"/>
  <c r="K25" i="5"/>
  <c r="H25" i="5"/>
  <c r="K21" i="5"/>
  <c r="H21" i="5"/>
  <c r="K17" i="5"/>
  <c r="H17" i="5"/>
  <c r="K13" i="5"/>
  <c r="H13" i="5"/>
  <c r="K28" i="5"/>
  <c r="H28" i="5"/>
  <c r="M28" i="5" s="1"/>
  <c r="O28" i="5" s="1"/>
  <c r="K12" i="5"/>
  <c r="H12" i="5"/>
  <c r="K11" i="5"/>
  <c r="H11" i="5"/>
  <c r="K10" i="5"/>
  <c r="H10" i="5"/>
  <c r="K9" i="5"/>
  <c r="H9" i="5"/>
  <c r="K8" i="5"/>
  <c r="H8" i="5"/>
  <c r="K7" i="5"/>
  <c r="H7" i="5"/>
  <c r="M6" i="5" l="1"/>
  <c r="S9" i="5"/>
  <c r="T9" i="5" s="1"/>
  <c r="G25" i="5"/>
  <c r="L25" i="5" s="1"/>
  <c r="G15" i="5"/>
  <c r="L15" i="5" s="1"/>
  <c r="N15" i="5" s="1"/>
  <c r="G27" i="5"/>
  <c r="L27" i="5" s="1"/>
  <c r="O27" i="5"/>
  <c r="O23" i="5"/>
  <c r="N25" i="5"/>
  <c r="N27" i="5"/>
  <c r="N22" i="5"/>
  <c r="N29" i="5"/>
  <c r="N17" i="5"/>
  <c r="O6" i="5"/>
  <c r="G21" i="5"/>
  <c r="L21" i="5" s="1"/>
  <c r="N21" i="5" s="1"/>
  <c r="G18" i="5"/>
  <c r="L18" i="5" s="1"/>
  <c r="N18" i="5" s="1"/>
  <c r="G24" i="5"/>
  <c r="G11" i="5"/>
  <c r="G20" i="5"/>
  <c r="G30" i="5"/>
  <c r="G19" i="5"/>
  <c r="G13" i="5"/>
  <c r="I25" i="5"/>
  <c r="J25" i="5" s="1"/>
  <c r="G23" i="5"/>
  <c r="G28" i="5"/>
  <c r="G14" i="5"/>
  <c r="L14" i="5" s="1"/>
  <c r="N14" i="5" s="1"/>
  <c r="G16" i="5"/>
  <c r="G26" i="5"/>
  <c r="G12" i="5"/>
  <c r="M25" i="5"/>
  <c r="O25" i="5" s="1"/>
  <c r="M9" i="5"/>
  <c r="O9" i="5" s="1"/>
  <c r="M16" i="5"/>
  <c r="O16" i="5" s="1"/>
  <c r="M10" i="5"/>
  <c r="O10" i="5" s="1"/>
  <c r="M18" i="5"/>
  <c r="O18" i="5" s="1"/>
  <c r="M13" i="5"/>
  <c r="O13" i="5" s="1"/>
  <c r="M19" i="5"/>
  <c r="O19" i="5" s="1"/>
  <c r="M22" i="5"/>
  <c r="O22" i="5" s="1"/>
  <c r="I22" i="5"/>
  <c r="J22" i="5" s="1"/>
  <c r="M20" i="5"/>
  <c r="O20" i="5" s="1"/>
  <c r="M11" i="5"/>
  <c r="O11" i="5" s="1"/>
  <c r="M26" i="5"/>
  <c r="O26" i="5" s="1"/>
  <c r="M17" i="5"/>
  <c r="O17" i="5" s="1"/>
  <c r="I17" i="5"/>
  <c r="J17" i="5" s="1"/>
  <c r="M24" i="5"/>
  <c r="O24" i="5" s="1"/>
  <c r="M29" i="5"/>
  <c r="O29" i="5" s="1"/>
  <c r="I29" i="5"/>
  <c r="J29" i="5" s="1"/>
  <c r="M21" i="5"/>
  <c r="O21" i="5" s="1"/>
  <c r="M12" i="5"/>
  <c r="O12" i="5" s="1"/>
  <c r="M7" i="5"/>
  <c r="O7" i="5" s="1"/>
  <c r="M14" i="5"/>
  <c r="O14" i="5" s="1"/>
  <c r="M30" i="5"/>
  <c r="O30" i="5" s="1"/>
  <c r="M15" i="5"/>
  <c r="O15" i="5" s="1"/>
  <c r="M8" i="5"/>
  <c r="O8" i="5" s="1"/>
  <c r="I15" i="5" l="1"/>
  <c r="J15" i="5" s="1"/>
  <c r="I27" i="5"/>
  <c r="J27" i="5" s="1"/>
  <c r="I21" i="5"/>
  <c r="J21" i="5" s="1"/>
  <c r="I14" i="5"/>
  <c r="J14" i="5" s="1"/>
  <c r="I18" i="5"/>
  <c r="J18" i="5" s="1"/>
  <c r="I19" i="5"/>
  <c r="J19" i="5" s="1"/>
  <c r="L19" i="5"/>
  <c r="N19" i="5" s="1"/>
  <c r="I11" i="5"/>
  <c r="J11" i="5" s="1"/>
  <c r="L11" i="5"/>
  <c r="N11" i="5" s="1"/>
  <c r="I26" i="5"/>
  <c r="J26" i="5" s="1"/>
  <c r="L26" i="5"/>
  <c r="N26" i="5" s="1"/>
  <c r="I24" i="5"/>
  <c r="J24" i="5" s="1"/>
  <c r="L24" i="5"/>
  <c r="N24" i="5" s="1"/>
  <c r="I30" i="5"/>
  <c r="J30" i="5" s="1"/>
  <c r="L30" i="5"/>
  <c r="N30" i="5" s="1"/>
  <c r="I20" i="5"/>
  <c r="J20" i="5" s="1"/>
  <c r="L20" i="5"/>
  <c r="N20" i="5" s="1"/>
  <c r="I16" i="5"/>
  <c r="J16" i="5" s="1"/>
  <c r="L16" i="5"/>
  <c r="N16" i="5" s="1"/>
  <c r="I13" i="5"/>
  <c r="J13" i="5" s="1"/>
  <c r="L13" i="5"/>
  <c r="N13" i="5" s="1"/>
  <c r="I28" i="5"/>
  <c r="J28" i="5" s="1"/>
  <c r="L28" i="5"/>
  <c r="N28" i="5" s="1"/>
  <c r="I23" i="5"/>
  <c r="J23" i="5" s="1"/>
  <c r="L23" i="5"/>
  <c r="N23" i="5" s="1"/>
  <c r="I12" i="5"/>
  <c r="J12" i="5" s="1"/>
  <c r="L12" i="5"/>
  <c r="N12" i="5" s="1"/>
  <c r="A28" i="3"/>
  <c r="A89" i="3"/>
  <c r="A139" i="3"/>
  <c r="A52" i="3"/>
  <c r="A100" i="3"/>
  <c r="A19" i="3"/>
  <c r="A77" i="3"/>
  <c r="A138" i="3"/>
  <c r="A124" i="3"/>
  <c r="A53" i="3"/>
  <c r="A102" i="3"/>
  <c r="A31" i="3"/>
  <c r="A79" i="3"/>
  <c r="A32" i="3"/>
  <c r="A104" i="3"/>
  <c r="A33" i="3"/>
  <c r="A82" i="3"/>
  <c r="A119" i="3"/>
  <c r="A41" i="3"/>
  <c r="A142" i="3"/>
  <c r="A17" i="3"/>
  <c r="A76" i="3"/>
  <c r="A29" i="3"/>
  <c r="A101" i="3"/>
  <c r="A30" i="3"/>
  <c r="A90" i="3"/>
  <c r="A18" i="3"/>
  <c r="A103" i="3"/>
  <c r="A56" i="3"/>
  <c r="A140" i="3"/>
  <c r="A45" i="3"/>
  <c r="A81" i="3"/>
  <c r="A105" i="3"/>
  <c r="A94" i="3"/>
  <c r="A23" i="3"/>
  <c r="A35" i="3"/>
  <c r="A47" i="3"/>
  <c r="A59" i="3"/>
  <c r="A71" i="3"/>
  <c r="A83" i="3"/>
  <c r="A95" i="3"/>
  <c r="A107" i="3"/>
  <c r="A131" i="3"/>
  <c r="A143" i="3"/>
  <c r="A64" i="3"/>
  <c r="A125" i="3"/>
  <c r="A54" i="3"/>
  <c r="A114" i="3"/>
  <c r="A21" i="3"/>
  <c r="A60" i="3"/>
  <c r="A67" i="3"/>
  <c r="A92" i="3"/>
  <c r="A141" i="3"/>
  <c r="A34" i="3"/>
  <c r="A24" i="3"/>
  <c r="A36" i="3"/>
  <c r="A48" i="3"/>
  <c r="A72" i="3"/>
  <c r="A84" i="3"/>
  <c r="A96" i="3"/>
  <c r="A108" i="3"/>
  <c r="A120" i="3"/>
  <c r="A132" i="3"/>
  <c r="A144" i="3"/>
  <c r="A136" i="3"/>
  <c r="A42" i="3"/>
  <c r="A44" i="3"/>
  <c r="A46" i="3"/>
  <c r="A61" i="3"/>
  <c r="A133" i="3"/>
  <c r="A68" i="3"/>
  <c r="A106" i="3"/>
  <c r="A80" i="3"/>
  <c r="A99" i="3"/>
  <c r="A123" i="3"/>
  <c r="A65" i="3"/>
  <c r="A126" i="3"/>
  <c r="A55" i="3"/>
  <c r="A91" i="3"/>
  <c r="A116" i="3"/>
  <c r="A57" i="3"/>
  <c r="A93" i="3"/>
  <c r="A118" i="3"/>
  <c r="A49" i="3"/>
  <c r="A97" i="3"/>
  <c r="A109" i="3"/>
  <c r="A121" i="3"/>
  <c r="A112" i="3"/>
  <c r="A113" i="3"/>
  <c r="A20" i="3"/>
  <c r="A66" i="3"/>
  <c r="A127" i="3"/>
  <c r="A11" i="3"/>
  <c r="A129" i="3"/>
  <c r="A22" i="3"/>
  <c r="A70" i="3"/>
  <c r="A25" i="3"/>
  <c r="A85" i="3"/>
  <c r="A16" i="3"/>
  <c r="A26" i="3"/>
  <c r="A38" i="3"/>
  <c r="A50" i="3"/>
  <c r="A62" i="3"/>
  <c r="A74" i="3"/>
  <c r="A86" i="3"/>
  <c r="A98" i="3"/>
  <c r="A110" i="3"/>
  <c r="A122" i="3"/>
  <c r="A134" i="3"/>
  <c r="A40" i="3"/>
  <c r="A88" i="3"/>
  <c r="A137" i="3"/>
  <c r="A78" i="3"/>
  <c r="A43" i="3"/>
  <c r="A115" i="3"/>
  <c r="A128" i="3"/>
  <c r="A69" i="3"/>
  <c r="A117" i="3"/>
  <c r="A58" i="3"/>
  <c r="A130" i="3"/>
  <c r="A37" i="3"/>
  <c r="A73" i="3"/>
  <c r="A13" i="3"/>
  <c r="A27" i="3"/>
  <c r="A39" i="3"/>
  <c r="A51" i="3"/>
  <c r="A63" i="3"/>
  <c r="A75" i="3"/>
  <c r="A87" i="3"/>
  <c r="A111" i="3"/>
  <c r="A135" i="3"/>
  <c r="Q66" i="3"/>
  <c r="R66" i="3" s="1"/>
  <c r="Q122" i="3"/>
  <c r="R122" i="3" s="1"/>
  <c r="Q42" i="3"/>
  <c r="R42" i="3" s="1"/>
  <c r="Q22" i="3"/>
  <c r="R22" i="3" s="1"/>
  <c r="Q70" i="3"/>
  <c r="R70" i="3" s="1"/>
  <c r="Q119" i="3"/>
  <c r="R119" i="3" s="1"/>
  <c r="Q134" i="3"/>
  <c r="R134" i="3" s="1"/>
  <c r="Q34" i="3"/>
  <c r="R34" i="3" s="1"/>
  <c r="Q86" i="3"/>
  <c r="R86" i="3" s="1"/>
  <c r="Q18" i="3"/>
  <c r="R18" i="3" s="1"/>
  <c r="Q46" i="3"/>
  <c r="R46" i="3" s="1"/>
  <c r="Q106" i="3"/>
  <c r="R106" i="3" s="1"/>
  <c r="Q69" i="3"/>
  <c r="R69" i="3" s="1"/>
  <c r="Q121" i="3"/>
  <c r="R121" i="3" s="1"/>
  <c r="Q13" i="3"/>
  <c r="R13" i="3" s="1"/>
  <c r="Q11" i="3"/>
  <c r="R11" i="3" s="1"/>
  <c r="Q78" i="3"/>
  <c r="R78" i="3" s="1"/>
  <c r="Q27" i="3"/>
  <c r="R27" i="3" s="1"/>
  <c r="Q75" i="3"/>
  <c r="R75" i="3" s="1"/>
  <c r="Q130" i="3"/>
  <c r="R130" i="3" s="1"/>
  <c r="Q50" i="3"/>
  <c r="R50" i="3" s="1"/>
  <c r="Q123" i="3"/>
  <c r="R123" i="3" s="1"/>
  <c r="Q116" i="3"/>
  <c r="R116" i="3" s="1"/>
  <c r="Q85" i="3"/>
  <c r="R85" i="3" s="1"/>
  <c r="Q65" i="3"/>
  <c r="R65" i="3" s="1"/>
  <c r="Q99" i="3"/>
  <c r="R99" i="3" s="1"/>
  <c r="Q38" i="3"/>
  <c r="R38" i="3" s="1"/>
  <c r="Q74" i="3"/>
  <c r="R74" i="3" s="1"/>
  <c r="Q126" i="3"/>
  <c r="R126" i="3" s="1"/>
  <c r="Q40" i="3"/>
  <c r="R40" i="3" s="1"/>
  <c r="Q51" i="3"/>
  <c r="R51" i="3" s="1"/>
  <c r="Q91" i="3"/>
  <c r="R91" i="3" s="1"/>
  <c r="Q97" i="3"/>
  <c r="R97" i="3" s="1"/>
  <c r="Q92" i="3"/>
  <c r="R92" i="3" s="1"/>
  <c r="Q81" i="3"/>
  <c r="R81" i="3" s="1"/>
  <c r="Q21" i="3"/>
  <c r="R21" i="3" s="1"/>
  <c r="Q113" i="3"/>
  <c r="R113" i="3" s="1"/>
  <c r="Q76" i="3"/>
  <c r="R76" i="3" s="1"/>
  <c r="Q143" i="3"/>
  <c r="R143" i="3" s="1"/>
  <c r="Q117" i="3"/>
  <c r="R117" i="3" s="1"/>
  <c r="Q45" i="3"/>
  <c r="R45" i="3" s="1"/>
  <c r="Q29" i="3"/>
  <c r="R29" i="3" s="1"/>
  <c r="Q109" i="3"/>
  <c r="R109" i="3" s="1"/>
  <c r="Q31" i="3"/>
  <c r="R31" i="3" s="1"/>
  <c r="Q63" i="3"/>
  <c r="R63" i="3" s="1"/>
  <c r="Q118" i="3"/>
  <c r="R118" i="3" s="1"/>
  <c r="Q47" i="3"/>
  <c r="R47" i="3" s="1"/>
  <c r="Q17" i="3"/>
  <c r="R17" i="3" s="1"/>
  <c r="Q120" i="3"/>
  <c r="R120" i="3" s="1"/>
  <c r="Q54" i="3"/>
  <c r="R54" i="3" s="1"/>
  <c r="Q131" i="3"/>
  <c r="R131" i="3" s="1"/>
  <c r="Q102" i="3"/>
  <c r="R102" i="3" s="1"/>
  <c r="Q90" i="3"/>
  <c r="R90" i="3" s="1"/>
  <c r="Q82" i="3"/>
  <c r="R82" i="3" s="1"/>
  <c r="Q28" i="3"/>
  <c r="R28" i="3" s="1"/>
  <c r="Q26" i="3"/>
  <c r="R26" i="3" s="1"/>
  <c r="Q88" i="3"/>
  <c r="R88" i="3" s="1"/>
  <c r="Q30" i="3"/>
  <c r="R30" i="3" s="1"/>
  <c r="Q64" i="3"/>
  <c r="R64" i="3" s="1"/>
  <c r="Q133" i="3"/>
  <c r="R133" i="3" s="1"/>
  <c r="Q137" i="3"/>
  <c r="R137" i="3" s="1"/>
  <c r="Q44" i="3"/>
  <c r="R44" i="3" s="1"/>
  <c r="Q56" i="3"/>
  <c r="R56" i="3" s="1"/>
  <c r="Q71" i="3"/>
  <c r="R71" i="3" s="1"/>
  <c r="Q25" i="3"/>
  <c r="R25" i="3" s="1"/>
  <c r="Q39" i="3"/>
  <c r="R39" i="3" s="1"/>
  <c r="Q98" i="3"/>
  <c r="R98" i="3" s="1"/>
  <c r="Q128" i="3"/>
  <c r="R128" i="3" s="1"/>
  <c r="Q129" i="3"/>
  <c r="R129" i="3" s="1"/>
  <c r="Q20" i="3"/>
  <c r="R20" i="3" s="1"/>
  <c r="Q93" i="3"/>
  <c r="R93" i="3" s="1"/>
  <c r="Q37" i="3"/>
  <c r="R37" i="3" s="1"/>
  <c r="Q132" i="3"/>
  <c r="R132" i="3" s="1"/>
  <c r="Q114" i="3"/>
  <c r="R114" i="3" s="1"/>
  <c r="Q68" i="3"/>
  <c r="R68" i="3" s="1"/>
  <c r="Q73" i="3"/>
  <c r="R73" i="3" s="1"/>
  <c r="Q103" i="3"/>
  <c r="R103" i="3" s="1"/>
  <c r="Q101" i="3"/>
  <c r="R101" i="3" s="1"/>
  <c r="Q138" i="3"/>
  <c r="R138" i="3" s="1"/>
  <c r="Q95" i="3"/>
  <c r="R95" i="3" s="1"/>
  <c r="Q57" i="3"/>
  <c r="R57" i="3" s="1"/>
  <c r="Q139" i="3"/>
  <c r="R139" i="3" s="1"/>
  <c r="Q24" i="3"/>
  <c r="R24" i="3" s="1"/>
  <c r="Q89" i="3"/>
  <c r="R89" i="3" s="1"/>
  <c r="Q67" i="3"/>
  <c r="R67" i="3" s="1"/>
  <c r="Q79" i="3"/>
  <c r="R79" i="3" s="1"/>
  <c r="Q61" i="3"/>
  <c r="R61" i="3" s="1"/>
  <c r="A14" i="3"/>
  <c r="Q48" i="3"/>
  <c r="R48" i="3" s="1"/>
  <c r="Q41" i="3"/>
  <c r="R41" i="3" s="1"/>
  <c r="Q43" i="3"/>
  <c r="R43" i="3" s="1"/>
  <c r="Q105" i="3"/>
  <c r="R105" i="3" s="1"/>
  <c r="Q110" i="3"/>
  <c r="R110" i="3" s="1"/>
  <c r="Q107" i="3"/>
  <c r="R107" i="3" s="1"/>
  <c r="Q72" i="3"/>
  <c r="R72" i="3" s="1"/>
  <c r="Q83" i="3"/>
  <c r="R83" i="3" s="1"/>
  <c r="Q142" i="3"/>
  <c r="R142" i="3" s="1"/>
  <c r="Q16" i="3"/>
  <c r="R16" i="3" s="1"/>
  <c r="Q55" i="3"/>
  <c r="R55" i="3" s="1"/>
  <c r="Q140" i="3"/>
  <c r="R140" i="3" s="1"/>
  <c r="Q108" i="3"/>
  <c r="R108" i="3" s="1"/>
  <c r="Q124" i="3"/>
  <c r="R124" i="3" s="1"/>
  <c r="Q19" i="3"/>
  <c r="R19" i="3" s="1"/>
  <c r="Q96" i="3"/>
  <c r="R96" i="3" s="1"/>
  <c r="Q77" i="3"/>
  <c r="R77" i="3" s="1"/>
  <c r="Q59" i="3"/>
  <c r="R59" i="3" s="1"/>
  <c r="Q53" i="3"/>
  <c r="R53" i="3" s="1"/>
  <c r="A10" i="3"/>
  <c r="Q84" i="3"/>
  <c r="R84" i="3" s="1"/>
  <c r="Q36" i="3"/>
  <c r="R36" i="3" s="1"/>
  <c r="Q35" i="3"/>
  <c r="R35" i="3" s="1"/>
  <c r="Q135" i="3"/>
  <c r="R135" i="3" s="1"/>
  <c r="Q60" i="3"/>
  <c r="R60" i="3" s="1"/>
  <c r="Q14" i="3"/>
  <c r="R14" i="3" s="1"/>
  <c r="Q12" i="3"/>
  <c r="R12" i="3" s="1"/>
  <c r="Q100" i="3"/>
  <c r="R100" i="3" s="1"/>
  <c r="Q32" i="3"/>
  <c r="R32" i="3" s="1"/>
  <c r="Q136" i="3"/>
  <c r="R136" i="3" s="1"/>
  <c r="Q125" i="3"/>
  <c r="R125" i="3" s="1"/>
  <c r="Q94" i="3"/>
  <c r="R94" i="3" s="1"/>
  <c r="Q115" i="3"/>
  <c r="R115" i="3" s="1"/>
  <c r="Q144" i="3"/>
  <c r="R144" i="3" s="1"/>
  <c r="Q112" i="3"/>
  <c r="R112" i="3" s="1"/>
  <c r="Q141" i="3"/>
  <c r="R141" i="3" s="1"/>
  <c r="Q87" i="3"/>
  <c r="R87" i="3" s="1"/>
  <c r="Q104" i="3"/>
  <c r="R104" i="3" s="1"/>
  <c r="Q52" i="3"/>
  <c r="R52" i="3" s="1"/>
  <c r="Q23" i="3"/>
  <c r="R23" i="3" s="1"/>
  <c r="Q62" i="3"/>
  <c r="R62" i="3" s="1"/>
  <c r="Q127" i="3"/>
  <c r="R127" i="3" s="1"/>
  <c r="Q111" i="3"/>
  <c r="R111" i="3" s="1"/>
  <c r="Q80" i="3"/>
  <c r="R80" i="3" s="1"/>
  <c r="Q49" i="3"/>
  <c r="R49" i="3" s="1"/>
  <c r="Q58" i="3"/>
  <c r="R58" i="3" s="1"/>
  <c r="A12" i="3"/>
  <c r="Q33" i="3"/>
  <c r="R33" i="3" s="1"/>
  <c r="E6" i="5" l="1"/>
  <c r="E8" i="5"/>
  <c r="G8" i="5" s="1"/>
  <c r="I8" i="5" s="1"/>
  <c r="E9" i="5"/>
  <c r="E10" i="5"/>
  <c r="G9" i="5" l="1"/>
  <c r="I9" i="5" s="1"/>
  <c r="J9" i="5" s="1"/>
  <c r="S7" i="5"/>
  <c r="T7" i="5" s="1"/>
  <c r="L9" i="5"/>
  <c r="N9" i="5" s="1"/>
  <c r="L8" i="5"/>
  <c r="N8" i="5" s="1"/>
  <c r="J8" i="5"/>
  <c r="O92" i="13" l="1"/>
  <c r="P92" i="13" s="1"/>
  <c r="O121" i="13"/>
  <c r="P121" i="13" s="1"/>
  <c r="O116" i="13"/>
  <c r="P116" i="13" s="1"/>
  <c r="O56" i="13"/>
  <c r="P56" i="13" s="1"/>
  <c r="O127" i="13"/>
  <c r="P127" i="13" s="1"/>
  <c r="O131" i="13"/>
  <c r="P131" i="13" s="1"/>
  <c r="O133" i="13"/>
  <c r="P133" i="13" s="1"/>
  <c r="O90" i="13"/>
  <c r="P90" i="13" s="1"/>
  <c r="O120" i="13"/>
  <c r="P120" i="13" s="1"/>
  <c r="O84" i="13"/>
  <c r="P84" i="13" s="1"/>
  <c r="O101" i="13"/>
  <c r="P101" i="13" s="1"/>
  <c r="O30" i="13"/>
  <c r="P30" i="13" s="1"/>
  <c r="O137" i="13"/>
  <c r="P137" i="13" s="1"/>
  <c r="O77" i="13"/>
  <c r="P77" i="13" s="1"/>
  <c r="O39" i="13"/>
  <c r="P39" i="13" s="1"/>
  <c r="O106" i="13"/>
  <c r="P106" i="13" s="1"/>
  <c r="O40" i="13"/>
  <c r="P40" i="13" s="1"/>
  <c r="O21" i="13"/>
  <c r="P21" i="13" s="1"/>
  <c r="O32" i="13"/>
  <c r="P32" i="13" s="1"/>
  <c r="O100" i="13"/>
  <c r="P100" i="13" s="1"/>
  <c r="O87" i="13"/>
  <c r="P87" i="13" s="1"/>
  <c r="O60" i="13"/>
  <c r="P60" i="13" s="1"/>
  <c r="O111" i="13"/>
  <c r="P111" i="13" s="1"/>
  <c r="O37" i="13"/>
  <c r="P37" i="13" s="1"/>
  <c r="O26" i="13"/>
  <c r="P26" i="13" s="1"/>
  <c r="O41" i="13"/>
  <c r="P41" i="13" s="1"/>
  <c r="O130" i="13"/>
  <c r="P130" i="13" s="1"/>
  <c r="O75" i="13"/>
  <c r="P75" i="13" s="1"/>
  <c r="O61" i="13"/>
  <c r="P61" i="13" s="1"/>
  <c r="O110" i="13"/>
  <c r="P110" i="13" s="1"/>
  <c r="O139" i="13"/>
  <c r="P139" i="13" s="1"/>
  <c r="O14" i="13"/>
  <c r="P14" i="13" s="1"/>
  <c r="O11" i="13"/>
  <c r="P11" i="13" s="1"/>
  <c r="O51" i="13"/>
  <c r="P51" i="13" s="1"/>
  <c r="O74" i="13"/>
  <c r="P74" i="13" s="1"/>
  <c r="O73" i="13"/>
  <c r="P73" i="13" s="1"/>
  <c r="O104" i="13"/>
  <c r="P104" i="13" s="1"/>
  <c r="O50" i="13"/>
  <c r="P50" i="13" s="1"/>
  <c r="O115" i="13"/>
  <c r="P115" i="13" s="1"/>
  <c r="O25" i="13"/>
  <c r="P25" i="13" s="1"/>
  <c r="O132" i="13"/>
  <c r="P132" i="13" s="1"/>
  <c r="O54" i="13"/>
  <c r="P54" i="13" s="1"/>
  <c r="O35" i="13"/>
  <c r="P35" i="13" s="1"/>
  <c r="O64" i="13"/>
  <c r="P64" i="13" s="1"/>
  <c r="O67" i="13"/>
  <c r="P67" i="13" s="1"/>
  <c r="O124" i="13"/>
  <c r="P124" i="13" s="1"/>
  <c r="O46" i="13"/>
  <c r="P46" i="13" s="1"/>
  <c r="O123" i="13"/>
  <c r="P123" i="13" s="1"/>
  <c r="O57" i="13"/>
  <c r="P57" i="13" s="1"/>
  <c r="O122" i="13"/>
  <c r="P122" i="13" s="1"/>
  <c r="O10" i="13"/>
  <c r="P10" i="13" s="1"/>
  <c r="O114" i="13"/>
  <c r="P114" i="13" s="1"/>
  <c r="O78" i="13"/>
  <c r="P78" i="13" s="1"/>
  <c r="O89" i="13"/>
  <c r="P89" i="13" s="1"/>
  <c r="O63" i="13"/>
  <c r="P63" i="13" s="1"/>
  <c r="O125" i="13"/>
  <c r="P125" i="13" s="1"/>
  <c r="O65" i="13"/>
  <c r="P65" i="13" s="1"/>
  <c r="O91" i="13"/>
  <c r="P91" i="13" s="1"/>
  <c r="O94" i="13"/>
  <c r="P94" i="13" s="1"/>
  <c r="O13" i="13"/>
  <c r="P13" i="13" s="1"/>
  <c r="O19" i="13"/>
  <c r="P19" i="13" s="1"/>
  <c r="O66" i="13"/>
  <c r="P66" i="13" s="1"/>
  <c r="O82" i="13"/>
  <c r="P82" i="13" s="1"/>
  <c r="O69" i="13"/>
  <c r="P69" i="13" s="1"/>
  <c r="O141" i="13"/>
  <c r="P141" i="13" s="1"/>
  <c r="O105" i="13"/>
  <c r="P105" i="13" s="1"/>
  <c r="O33" i="13"/>
  <c r="P33" i="13" s="1"/>
  <c r="O27" i="13"/>
  <c r="P27" i="13" s="1"/>
  <c r="O62" i="13"/>
  <c r="P62" i="13" s="1"/>
  <c r="O42" i="13"/>
  <c r="P42" i="13" s="1"/>
  <c r="O98" i="13"/>
  <c r="P98" i="13" s="1"/>
  <c r="O38" i="13"/>
  <c r="P38" i="13" s="1"/>
  <c r="O79" i="13"/>
  <c r="P79" i="13" s="1"/>
  <c r="O22" i="13"/>
  <c r="P22" i="13" s="1"/>
  <c r="O144" i="13"/>
  <c r="P144" i="13" s="1"/>
  <c r="O108" i="13"/>
  <c r="P108" i="13" s="1"/>
  <c r="O72" i="13"/>
  <c r="P72" i="13" s="1"/>
  <c r="O71" i="13"/>
  <c r="P71" i="13" s="1"/>
  <c r="O97" i="13"/>
  <c r="P97" i="13" s="1"/>
  <c r="O119" i="13"/>
  <c r="P119" i="13" s="1"/>
  <c r="O53" i="13"/>
  <c r="P53" i="13" s="1"/>
  <c r="O55" i="13"/>
  <c r="P55" i="13" s="1"/>
  <c r="O88" i="13"/>
  <c r="P88" i="13" s="1"/>
  <c r="O29" i="13"/>
  <c r="P29" i="13" s="1"/>
  <c r="O28" i="13"/>
  <c r="P28" i="13" s="1"/>
  <c r="O142" i="13"/>
  <c r="P142" i="13" s="1"/>
  <c r="O70" i="13"/>
  <c r="P70" i="13" s="1"/>
  <c r="O45" i="13"/>
  <c r="P45" i="13" s="1"/>
  <c r="O135" i="13"/>
  <c r="P135" i="13" s="1"/>
  <c r="O99" i="13"/>
  <c r="P99" i="13" s="1"/>
  <c r="O31" i="13"/>
  <c r="P31" i="13" s="1"/>
  <c r="O23" i="13"/>
  <c r="P23" i="13" s="1"/>
  <c r="O113" i="13"/>
  <c r="P113" i="13" s="1"/>
  <c r="O83" i="13"/>
  <c r="P83" i="13" s="1"/>
  <c r="O18" i="13"/>
  <c r="P18" i="13" s="1"/>
  <c r="O44" i="13"/>
  <c r="P44" i="13" s="1"/>
  <c r="O140" i="13"/>
  <c r="P140" i="13" s="1"/>
  <c r="O86" i="13"/>
  <c r="P86" i="13" s="1"/>
  <c r="O17" i="13"/>
  <c r="P17" i="13" s="1"/>
  <c r="O49" i="13"/>
  <c r="P49" i="13" s="1"/>
  <c r="O96" i="13"/>
  <c r="P96" i="13" s="1"/>
  <c r="O95" i="13"/>
  <c r="P95" i="13" s="1"/>
  <c r="O68" i="13"/>
  <c r="P68" i="13" s="1"/>
  <c r="O126" i="13"/>
  <c r="P126" i="13" s="1"/>
  <c r="O143" i="13"/>
  <c r="P143" i="13" s="1"/>
  <c r="O118" i="13"/>
  <c r="P118" i="13" s="1"/>
  <c r="O52" i="13"/>
  <c r="P52" i="13" s="1"/>
  <c r="O112" i="13"/>
  <c r="P112" i="13" s="1"/>
  <c r="O34" i="13"/>
  <c r="P34" i="13" s="1"/>
  <c r="O15" i="13"/>
  <c r="P15" i="13" s="1"/>
  <c r="O117" i="13"/>
  <c r="P117" i="13" s="1"/>
  <c r="O85" i="13"/>
  <c r="P85" i="13" s="1"/>
  <c r="O138" i="13"/>
  <c r="P138" i="13" s="1"/>
  <c r="O102" i="13"/>
  <c r="P102" i="13" s="1"/>
  <c r="O12" i="13"/>
  <c r="P12" i="13" s="1"/>
  <c r="O59" i="13"/>
  <c r="P59" i="13" s="1"/>
  <c r="O43" i="13"/>
  <c r="P43" i="13" s="1"/>
  <c r="O107" i="13"/>
  <c r="P107" i="13" s="1"/>
  <c r="O47" i="13"/>
  <c r="P47" i="13" s="1"/>
  <c r="O36" i="13"/>
  <c r="P36" i="13" s="1"/>
  <c r="O76" i="13"/>
  <c r="P76" i="13" s="1"/>
  <c r="O93" i="13"/>
  <c r="P93" i="13" s="1"/>
  <c r="O109" i="13"/>
  <c r="P109" i="13" s="1"/>
  <c r="O136" i="13"/>
  <c r="P136" i="13" s="1"/>
  <c r="O58" i="13"/>
  <c r="P58" i="13" s="1"/>
  <c r="O103" i="13"/>
  <c r="P103" i="13" s="1"/>
  <c r="O129" i="13"/>
  <c r="P129" i="13" s="1"/>
  <c r="O81" i="13"/>
  <c r="P81" i="13" s="1"/>
  <c r="O24" i="13"/>
  <c r="P24" i="13" s="1"/>
  <c r="C21" i="13"/>
  <c r="A21" i="13"/>
  <c r="O128" i="13"/>
  <c r="P128" i="13" s="1"/>
  <c r="O20" i="13"/>
  <c r="P20" i="13" s="1"/>
  <c r="O134" i="13"/>
  <c r="P134" i="13" s="1"/>
  <c r="O80" i="13"/>
  <c r="P80" i="13" s="1"/>
  <c r="O16" i="13"/>
  <c r="P16" i="13" s="1"/>
  <c r="D21" i="13"/>
  <c r="O48" i="13"/>
  <c r="P48" i="13" s="1"/>
  <c r="A24" i="13"/>
  <c r="D24" i="13"/>
  <c r="C24" i="13"/>
  <c r="A23" i="13"/>
  <c r="C23" i="13"/>
  <c r="D23" i="13"/>
  <c r="C22" i="13"/>
  <c r="A22" i="13"/>
  <c r="D22" i="13"/>
  <c r="A27" i="13"/>
  <c r="C27" i="13"/>
  <c r="D27" i="13"/>
  <c r="A25" i="13"/>
  <c r="C25" i="13"/>
  <c r="D25" i="13"/>
  <c r="A26" i="13"/>
  <c r="D26" i="13"/>
  <c r="C26" i="13"/>
  <c r="F7" i="5" l="1"/>
  <c r="G7" i="5" s="1"/>
  <c r="F6" i="5"/>
  <c r="G10" i="5"/>
  <c r="G6" i="5" l="1"/>
  <c r="S8" i="5"/>
  <c r="T8" i="5" s="1"/>
  <c r="L6" i="5"/>
  <c r="N6" i="5" s="1"/>
  <c r="I6" i="5"/>
  <c r="J6" i="5" s="1"/>
  <c r="L7" i="5"/>
  <c r="N7" i="5" s="1"/>
  <c r="I7" i="5"/>
  <c r="J7" i="5" s="1"/>
  <c r="I10" i="5"/>
  <c r="J10" i="5" s="1"/>
  <c r="L10" i="5"/>
  <c r="N10" i="5" s="1"/>
</calcChain>
</file>

<file path=xl/sharedStrings.xml><?xml version="1.0" encoding="utf-8"?>
<sst xmlns="http://schemas.openxmlformats.org/spreadsheetml/2006/main" count="2987" uniqueCount="422">
  <si>
    <t>Sequence</t>
  </si>
  <si>
    <t>Select from list</t>
  </si>
  <si>
    <t>Level 1</t>
  </si>
  <si>
    <t>Level 1 Bridging Program</t>
  </si>
  <si>
    <t>Level 2</t>
  </si>
  <si>
    <t>Level 3</t>
  </si>
  <si>
    <t>Level 4</t>
  </si>
  <si>
    <t>Level 1 - 2</t>
  </si>
  <si>
    <t>Level 3 - 4</t>
  </si>
  <si>
    <t>Level 2 - 3</t>
  </si>
  <si>
    <t>Level 1 - 3</t>
  </si>
  <si>
    <t>Level 1 - 4</t>
  </si>
  <si>
    <t>Program Sequence</t>
  </si>
  <si>
    <t>Function</t>
  </si>
  <si>
    <t>Teaching and research</t>
  </si>
  <si>
    <t>Other function</t>
  </si>
  <si>
    <t>Work Contract</t>
  </si>
  <si>
    <t>Fractional full time</t>
  </si>
  <si>
    <t>Casual</t>
  </si>
  <si>
    <t>Staff work level</t>
  </si>
  <si>
    <t>Level A</t>
  </si>
  <si>
    <t>Level B</t>
  </si>
  <si>
    <t>Level C</t>
  </si>
  <si>
    <t>Level D</t>
  </si>
  <si>
    <t>Level E</t>
  </si>
  <si>
    <t>TCSI Code</t>
  </si>
  <si>
    <t>Work Level</t>
  </si>
  <si>
    <t>Professor, Head of School, College fellow and other academic staff within Level E salary classification</t>
  </si>
  <si>
    <t>Associate Professor, Principle lecturer and other academic staff  within Level D salary classification</t>
  </si>
  <si>
    <t>Senior lecturer and other academic staff  within Level C salary classification</t>
  </si>
  <si>
    <t>Lecturer and other academic staff  within Level B salary classification</t>
  </si>
  <si>
    <t>Below Lecturer and other academic staff  within Level A salary classification</t>
  </si>
  <si>
    <t>AQF Level</t>
  </si>
  <si>
    <t>AQF 7 - Bachelor Degree</t>
  </si>
  <si>
    <t>AQF 8 - Bachelor Honours Degree, Graduate Certificate, Graduate Diploma</t>
  </si>
  <si>
    <t>AQF 9 - Masters Degree</t>
  </si>
  <si>
    <t>AQF 10 - Doctoral Degree</t>
  </si>
  <si>
    <t>Full time or fractional full time</t>
  </si>
  <si>
    <t>Student EFTSL</t>
  </si>
  <si>
    <t>Student to Staff Ratio (SSR) Calculator</t>
  </si>
  <si>
    <t>Provider Name</t>
  </si>
  <si>
    <t>Australian Catholic University</t>
  </si>
  <si>
    <t>Bond University Limited</t>
  </si>
  <si>
    <t>Central Queensland University</t>
  </si>
  <si>
    <t>Charles Darwin University</t>
  </si>
  <si>
    <t>Charles Sturt University</t>
  </si>
  <si>
    <t>Chisholm Institute</t>
  </si>
  <si>
    <t>Curtin University</t>
  </si>
  <si>
    <t>Deakin University</t>
  </si>
  <si>
    <t>Edith Cowan University</t>
  </si>
  <si>
    <t>Federation University Australia</t>
  </si>
  <si>
    <t>Flinders University</t>
  </si>
  <si>
    <t>Griffith University</t>
  </si>
  <si>
    <t>ISN Psychology Pty Ltd</t>
  </si>
  <si>
    <t>James Cook University</t>
  </si>
  <si>
    <t>La Trobe University</t>
  </si>
  <si>
    <t>Macquarie University</t>
  </si>
  <si>
    <t>Monash University</t>
  </si>
  <si>
    <t>Murdoch University</t>
  </si>
  <si>
    <t>Queensland University of Technology</t>
  </si>
  <si>
    <t>RMIT University</t>
  </si>
  <si>
    <t>Southern Cross University</t>
  </si>
  <si>
    <t>Swinburne University of Technology</t>
  </si>
  <si>
    <t>The Australian National University</t>
  </si>
  <si>
    <t>The Cairnmillar Institute</t>
  </si>
  <si>
    <t>The University of Adelaide</t>
  </si>
  <si>
    <t>The University of Melbourne</t>
  </si>
  <si>
    <t>The University of New England</t>
  </si>
  <si>
    <t>The University of Newcastle</t>
  </si>
  <si>
    <t>The University of Notre Dame Australia</t>
  </si>
  <si>
    <t>The University of NSW</t>
  </si>
  <si>
    <t>The University of Queensland</t>
  </si>
  <si>
    <t>The University of Western Australia</t>
  </si>
  <si>
    <t>University of Canberra</t>
  </si>
  <si>
    <t>University of South Australia</t>
  </si>
  <si>
    <t>University of Southern Queensland</t>
  </si>
  <si>
    <t>University of Sydney</t>
  </si>
  <si>
    <t>University of Tasmania</t>
  </si>
  <si>
    <t>University of Technology Sydney</t>
  </si>
  <si>
    <t>University of the Sunshine Coast</t>
  </si>
  <si>
    <t>University of Wollongong</t>
  </si>
  <si>
    <t>Victoria University</t>
  </si>
  <si>
    <t>Western Sydney University</t>
  </si>
  <si>
    <t>Provider Name:</t>
  </si>
  <si>
    <t>Student to Staff Ratio (SSR) Calculator - Entry of Student EFTSL</t>
  </si>
  <si>
    <t>APAC applies the definitions that are used by the Department of Education. These include the following:</t>
  </si>
  <si>
    <t>Data element</t>
  </si>
  <si>
    <t>Definition</t>
  </si>
  <si>
    <t>The work involves only teaching and associated activities (including lecturing, group or individual tutoring, preparation of teaching materials, supervision of students, marking, and preparation for the foregoing activities), or the management and leadership of teaching staff and of staff who support teaching staff. There is no formal requirement that research be undertaken.</t>
  </si>
  <si>
    <t>Teaching and research function</t>
  </si>
  <si>
    <t>A formal requirement is that both a teaching function and a research function will be undertaken, or the work requires the management and leadership of teaching staff and research staff and persons who support such staff.</t>
  </si>
  <si>
    <t>Research only function</t>
  </si>
  <si>
    <t>The work involves undertaking only research work or providing technical or professional research assistance, or the management and leadership of research staff and of staff who support research staff. There may be limited other work (e.g. participation in the development of postgraduate courses and supervision of postgraduate students).</t>
  </si>
  <si>
    <t>Functions other than a teaching only function or a research only function or a teaching and research function. People with such functions may be located within academic organisational units as well as other types of organisational units.</t>
  </si>
  <si>
    <t>https://www.tcsisupport.gov.au/glossary/glossaryterm/Function</t>
  </si>
  <si>
    <t>Full-time</t>
  </si>
  <si>
    <t>Refer to DET's definition: https://www.tcsisupport.gov.au/glossary/glossaryterm/Work%20contract</t>
  </si>
  <si>
    <t>https://www.tcsisupport.gov.au/glossary/glossaryterm/Work%20contract</t>
  </si>
  <si>
    <t>https://www.tcsisupport.gov.au/glossary/glossaryterm/Classification%20type%20and%20level</t>
  </si>
  <si>
    <t>Data category</t>
  </si>
  <si>
    <t>APAC's Methodology:</t>
  </si>
  <si>
    <t>Student to Staff Ratio</t>
  </si>
  <si>
    <t>Calculation</t>
  </si>
  <si>
    <t>Numerator: students</t>
  </si>
  <si>
    <t>Denominator: staff</t>
  </si>
  <si>
    <t>The number of staff is based on full‑time equivalence at the reference date, and includes full‑time, fractional full‑time and actual casual staff.</t>
  </si>
  <si>
    <t>https://www.tcsisupport.gov.au/glossary/glossaryterm/Student%20to%20staff%20ratio</t>
  </si>
  <si>
    <t>Link for more information</t>
  </si>
  <si>
    <t>Check if any staff have FTE exceeding 1</t>
  </si>
  <si>
    <t>Auto data checks</t>
  </si>
  <si>
    <t>Reporting Year</t>
  </si>
  <si>
    <t>Reference date</t>
  </si>
  <si>
    <t>https://www.tcsisupport.gov.au/glossary/glossaryterm/Reference%20date</t>
  </si>
  <si>
    <t>Full-time staff packet</t>
  </si>
  <si>
    <t>The reference date refers to the full-time and fractional full-time staff employed on that date. A staff member must not be included in that year if they ceased employment before the reference date (even if they were employed for most of the preceding year). Staff members must also not be included if they employment commences the day after the reference date.
The Department of Education has set the reference date as 31 March for each reference year. Note the reference date only applies to FTFFT staff.</t>
  </si>
  <si>
    <r>
      <t xml:space="preserve">Student EFTSL 
</t>
    </r>
    <r>
      <rPr>
        <sz val="12"/>
        <color theme="5" tint="0.59999389629810485"/>
        <rFont val="Century Gothic"/>
        <family val="2"/>
      </rPr>
      <t>(Auto calculated - do not overwrite)</t>
    </r>
  </si>
  <si>
    <r>
      <t xml:space="preserve">Check if any FTFFT staff have FTE exceeding 1 
</t>
    </r>
    <r>
      <rPr>
        <sz val="12"/>
        <color theme="5" tint="0.59999389629810485"/>
        <rFont val="Century Gothic"/>
        <family val="2"/>
      </rPr>
      <t>(Auto calculated - do not overwrite)</t>
    </r>
  </si>
  <si>
    <r>
      <t xml:space="preserve">Total Staff FTE 
</t>
    </r>
    <r>
      <rPr>
        <sz val="12"/>
        <color theme="5" tint="0.59999389629810485"/>
        <rFont val="Century Gothic"/>
        <family val="2"/>
      </rPr>
      <t>(Auto calculated - do not overwrite)</t>
    </r>
  </si>
  <si>
    <t>Program sequence that the staff member teaches into</t>
  </si>
  <si>
    <t>AoP Endorsement</t>
  </si>
  <si>
    <t>Clinical neuropsychology </t>
  </si>
  <si>
    <t>Community psychology </t>
  </si>
  <si>
    <t>Counselling psychology </t>
  </si>
  <si>
    <t>Educational and developmental psychology </t>
  </si>
  <si>
    <t>Forensic psychology </t>
  </si>
  <si>
    <t>Health psychology </t>
  </si>
  <si>
    <t>Organisational psychology</t>
  </si>
  <si>
    <t>Sport and exercise psychology</t>
  </si>
  <si>
    <t>Clinical psychology</t>
  </si>
  <si>
    <t>None</t>
  </si>
  <si>
    <t xml:space="preserve">Area of practice of endorsement with PsyBA </t>
  </si>
  <si>
    <t xml:space="preserve">* APAC's methodology for calculating the student to staff ratio (SSR) is largely consistent with the Department of Education's approach, albeit with some adjustments to adapt the SSR for accreditation purposes. </t>
  </si>
  <si>
    <t xml:space="preserve">* APAC uses a simplified calculation for casual FTE, basing the figure on total hours worked in the year and dividing those hours by 1725 to derive the FTE (assumes a 36.25 hour work week). </t>
  </si>
  <si>
    <t>First Name</t>
  </si>
  <si>
    <t>Surname</t>
  </si>
  <si>
    <t>John</t>
  </si>
  <si>
    <t>Jane</t>
  </si>
  <si>
    <t>Yes</t>
  </si>
  <si>
    <t>No</t>
  </si>
  <si>
    <t>Y/N</t>
  </si>
  <si>
    <r>
      <t xml:space="preserve">ID 
</t>
    </r>
    <r>
      <rPr>
        <sz val="12"/>
        <color theme="5" tint="0.59999389629810485"/>
        <rFont val="Century Gothic"/>
        <family val="2"/>
      </rPr>
      <t>(Select the staff member from the list and enter their teaching details from Column J)</t>
    </r>
  </si>
  <si>
    <t>Other</t>
  </si>
  <si>
    <t>PsyBA approved supervisor status</t>
  </si>
  <si>
    <t>The number of students is based on the equivalent full‑time student load (EFTSL) value. The EFTSL indicates the notional proportion of the workload which would be applicable to a standard annual program for a student undertaking a full year of study of a particular course.</t>
  </si>
  <si>
    <r>
      <t xml:space="preserve">Full-Time Equivalence in teaching and/or supervision in an accredited program
</t>
    </r>
    <r>
      <rPr>
        <sz val="12"/>
        <color theme="5" tint="0.59999389629810485"/>
        <rFont val="Century Gothic"/>
        <family val="2"/>
      </rPr>
      <t>(FTFFT staff only)</t>
    </r>
  </si>
  <si>
    <r>
      <t xml:space="preserve">Total hours worked in teaching and/or supervision  in an accredited program 
</t>
    </r>
    <r>
      <rPr>
        <sz val="12"/>
        <color theme="5" tint="0.59999389629810485"/>
        <rFont val="Century Gothic"/>
        <family val="2"/>
      </rPr>
      <t>(Casual staff only)</t>
    </r>
  </si>
  <si>
    <t>HEW 6</t>
  </si>
  <si>
    <t>HEW 7</t>
  </si>
  <si>
    <t>HEW 8</t>
  </si>
  <si>
    <t>HEW 9</t>
  </si>
  <si>
    <t>HEW 10</t>
  </si>
  <si>
    <t>HEW 5</t>
  </si>
  <si>
    <t>Higher Education Worker categories (1-10)</t>
  </si>
  <si>
    <t>Non academic staff</t>
  </si>
  <si>
    <t>https://www.tcsisupport.gov.au/element/408</t>
  </si>
  <si>
    <r>
      <t xml:space="preserve">Psychology registration number 
</t>
    </r>
    <r>
      <rPr>
        <b/>
        <sz val="12"/>
        <color theme="5" tint="0.59999389629810485"/>
        <rFont val="Century Gothic"/>
        <family val="2"/>
      </rPr>
      <t>(Leave blank if staff is not registered)</t>
    </r>
  </si>
  <si>
    <t>This table is auto-calculated. Please do not overwrite.</t>
  </si>
  <si>
    <r>
      <t>Numerator</t>
    </r>
    <r>
      <rPr>
        <sz val="12"/>
        <color theme="5" tint="0.59999389629810485"/>
        <rFont val="Century Gothic"/>
        <family val="2"/>
      </rPr>
      <t xml:space="preserve">
(Auto calculated - do not overwrite)</t>
    </r>
  </si>
  <si>
    <r>
      <t xml:space="preserve">SSR 
</t>
    </r>
    <r>
      <rPr>
        <sz val="12"/>
        <color theme="5" tint="0.59999389629810485"/>
        <rFont val="Century Gothic"/>
        <family val="2"/>
      </rPr>
      <t>(Auto calculated - do not overwrite)</t>
    </r>
  </si>
  <si>
    <t>Check if sequence is blank</t>
  </si>
  <si>
    <t>Check if Staff FTE is blank</t>
  </si>
  <si>
    <t>Check if EFTSL is blank</t>
  </si>
  <si>
    <t>Definitions</t>
  </si>
  <si>
    <t>DATA DEFINITIONS</t>
  </si>
  <si>
    <t>INSTRUCTIONS FOR USING THIS FILE</t>
  </si>
  <si>
    <t>Instructions:</t>
  </si>
  <si>
    <t>2. Populate the yellow cells only. The grey cells are auto-populated and should not be overwritten</t>
  </si>
  <si>
    <t>3. For the Staff FTE and SSR Calculation tabs, there are "auto data checks" in the rightmost columns to flag data errors. Please follow instructions to correct any errors that have been flagged so that the SSR figures are accurate.</t>
  </si>
  <si>
    <t>Check if any casual staff exceed limit</t>
  </si>
  <si>
    <r>
      <t xml:space="preserve">Check if any casual staff exceed 1725 total work hours in the year
</t>
    </r>
    <r>
      <rPr>
        <sz val="12"/>
        <color theme="5" tint="0.59999389629810485"/>
        <rFont val="Century Gothic"/>
        <family val="2"/>
      </rPr>
      <t>(Auto calculated - do not overwrite)</t>
    </r>
  </si>
  <si>
    <t>* This file is to capture staff data for those who were involved in teaching and/or supervision in an accredited program (or program seeking accreditation).</t>
  </si>
  <si>
    <t>General Instructions:</t>
  </si>
  <si>
    <t>Check Staff FTE data</t>
  </si>
  <si>
    <t>Check EFTSL data</t>
  </si>
  <si>
    <t>Equivalent full-time study load (EFTSL)</t>
  </si>
  <si>
    <t>EFTSL is defined in the Higher Education Support Act 2003 (HESA) [s169⁢‑27] as an equivalent full time student load. It is a measure of the study load, for a year, of a student undertaking a course of study on a full time basis, where the student undertakes a standard program of studies.</t>
  </si>
  <si>
    <t>Program sequence</t>
  </si>
  <si>
    <t>https://apac.au/wp-content/uploads/2021/03/APAC-Accreditation-Standards_v1.2.pdf</t>
  </si>
  <si>
    <t>Program sequence (this element is specific to APAC)</t>
  </si>
  <si>
    <r>
      <t xml:space="preserve">A recognised set of units of study in psychology and the rules governing their completion including the order in which they must be undertaken.
Every program (ie. qualification) typically has one sequence. The sequence level refers to the graduate competencies delivered in that program:
</t>
    </r>
    <r>
      <rPr>
        <b/>
        <sz val="11"/>
        <color theme="1"/>
        <rFont val="Century Gothic"/>
        <family val="2"/>
      </rPr>
      <t xml:space="preserve">Level 1: </t>
    </r>
    <r>
      <rPr>
        <sz val="11"/>
        <color theme="1"/>
        <rFont val="Century Gothic"/>
        <family val="2"/>
      </rPr>
      <t xml:space="preserve">Foundational competency (typically year 1 – 3).​
</t>
    </r>
    <r>
      <rPr>
        <b/>
        <sz val="11"/>
        <color theme="1"/>
        <rFont val="Century Gothic"/>
        <family val="2"/>
      </rPr>
      <t>Level 2:</t>
    </r>
    <r>
      <rPr>
        <sz val="11"/>
        <color theme="1"/>
        <rFont val="Century Gothic"/>
        <family val="2"/>
      </rPr>
      <t xml:space="preserve"> Pre-professional competency e.g. bachelor honours/grad dip (typically year 4).​
</t>
    </r>
    <r>
      <rPr>
        <b/>
        <sz val="11"/>
        <color theme="1"/>
        <rFont val="Century Gothic"/>
        <family val="2"/>
      </rPr>
      <t>Level 3:</t>
    </r>
    <r>
      <rPr>
        <sz val="11"/>
        <color theme="1"/>
        <rFont val="Century Gothic"/>
        <family val="2"/>
      </rPr>
      <t xml:space="preserve"> Professional competency (typically year 5).​
</t>
    </r>
    <r>
      <rPr>
        <b/>
        <sz val="11"/>
        <color theme="1"/>
        <rFont val="Century Gothic"/>
        <family val="2"/>
      </rPr>
      <t>Level 4:</t>
    </r>
    <r>
      <rPr>
        <sz val="11"/>
        <color theme="1"/>
        <rFont val="Century Gothic"/>
        <family val="2"/>
      </rPr>
      <t xml:space="preserve"> Professional competency with specialisation (typically year 6).​</t>
    </r>
  </si>
  <si>
    <t>Internal (On-campus)</t>
  </si>
  <si>
    <t>External (Online)</t>
  </si>
  <si>
    <t>Multi-modal (Both on-campus and online)</t>
  </si>
  <si>
    <t>Mode of attendance</t>
  </si>
  <si>
    <t>Internal (on-campus)</t>
  </si>
  <si>
    <t>https://www.tcsisupport.gov.au/glossary/glossaryterm/Mode%20of%20attendance</t>
  </si>
  <si>
    <t>Internal mode of attendance is where:
* the study is undertaken through attendance at the higher education provider on a regular basis; or
* for higher degree unit enrolments, where regular attendance is not required, but the student attends the higher education provider on an agreed schedule for the purposes of supervision and/or instruction.</t>
  </si>
  <si>
    <t>External (online)</t>
  </si>
  <si>
    <t>External mode of attendance is where lesson materials, assignments, etc. are delivered to the student, and any associated attendance at the institution is of an incidental, irregular, special or voluntary nature.</t>
  </si>
  <si>
    <t>Multi-modal (both on-campus and online)</t>
  </si>
  <si>
    <t>Multi-modal mode of attendance is where study is undertaken partially on an internal mode of attendance and partially on an external mode of attendance.</t>
  </si>
  <si>
    <r>
      <t xml:space="preserve">Please contact </t>
    </r>
    <r>
      <rPr>
        <u/>
        <sz val="11"/>
        <color theme="8"/>
        <rFont val="Century Gothic"/>
        <family val="2"/>
      </rPr>
      <t>accreditation@apac.au</t>
    </r>
    <r>
      <rPr>
        <sz val="11"/>
        <color theme="1"/>
        <rFont val="Century Gothic"/>
        <family val="2"/>
      </rPr>
      <t xml:space="preserve"> if you have any questions about this file.</t>
    </r>
  </si>
  <si>
    <t>Teaching only/Education focused</t>
  </si>
  <si>
    <t>Highest Qualification (Psychology)</t>
  </si>
  <si>
    <t>Highest Qualification (other)</t>
  </si>
  <si>
    <t>Teaching only function (Education-focused)</t>
  </si>
  <si>
    <t>Citizen</t>
  </si>
  <si>
    <t>John Citizen 2023</t>
  </si>
  <si>
    <t>ID</t>
  </si>
  <si>
    <t>Converting hours to FTE</t>
  </si>
  <si>
    <t>Conversion of total hours to FTE:</t>
  </si>
  <si>
    <t>If you have staff who teach occasionally (eg. 2 hour workshop), use the table below to convert their hours into FTE.</t>
  </si>
  <si>
    <t>Enter number of total hours worked by the staff member:</t>
  </si>
  <si>
    <t xml:space="preserve">Student to staff ratio is calculated as the sum of student EFTSL divided by sum of staff full time equivalence (FTE) in teaching and teaching/research functions, including actual casual staff. </t>
  </si>
  <si>
    <t>Overseas</t>
  </si>
  <si>
    <t>Please list all campuses at which psychology programs are taught, including online:</t>
  </si>
  <si>
    <t>Campus</t>
  </si>
  <si>
    <t xml:space="preserve">1. Please populate the staff data in the yellow cells and include only staff who were involved in teaching and/or supervision in an accredited program (or program seeking accreditation) in the previous academic year. </t>
  </si>
  <si>
    <t>1. Please enter your program details and student load (EFTSL) with a separate row for sequence and campus combination. Please aggregate student load according to program sequence.</t>
  </si>
  <si>
    <t>These campuses will be displayed in the drop-down list in other tables so please ensure that the list is complete and accurate.</t>
  </si>
  <si>
    <t>Program area of specialisation</t>
  </si>
  <si>
    <t>Student EFTSL (for the full year)</t>
  </si>
  <si>
    <t>Please leave this table blank if you are not reporting by campus.</t>
  </si>
  <si>
    <r>
      <t xml:space="preserve">Campus 
</t>
    </r>
    <r>
      <rPr>
        <sz val="12"/>
        <color theme="5" tint="0.59999389629810485"/>
        <rFont val="Century Gothic"/>
        <family val="2"/>
      </rPr>
      <t>(Optional - leave blank if not reported)</t>
    </r>
  </si>
  <si>
    <r>
      <t xml:space="preserve">2. For full time or fractional full time (FTFFT) staff, please enter the data that relates to staff who were employed </t>
    </r>
    <r>
      <rPr>
        <b/>
        <sz val="11"/>
        <color theme="1"/>
        <rFont val="Century Gothic"/>
        <family val="2"/>
      </rPr>
      <t>on the reference date of 31 March</t>
    </r>
    <r>
      <rPr>
        <sz val="11"/>
        <color theme="1"/>
        <rFont val="Century Gothic"/>
        <family val="2"/>
      </rPr>
      <t xml:space="preserve"> for the reporting year. Note that individual FTFFT staff members should not exceed 1 FTE.</t>
    </r>
  </si>
  <si>
    <r>
      <t xml:space="preserve">1. Please populate the staff data in the yellow cells and include only staff who were involved in teaching and/or supervision in an accredited program (or program seeking accreditation) in the previous academic year (including those who were </t>
    </r>
    <r>
      <rPr>
        <i/>
        <sz val="11"/>
        <rFont val="Century Gothic"/>
        <family val="2"/>
      </rPr>
      <t>not</t>
    </r>
    <r>
      <rPr>
        <sz val="11"/>
        <rFont val="Century Gothic"/>
        <family val="2"/>
      </rPr>
      <t xml:space="preserve"> employed at the reference date). 
</t>
    </r>
    <r>
      <rPr>
        <sz val="11"/>
        <color rgb="FFC00000"/>
        <rFont val="Century Gothic"/>
        <family val="2"/>
      </rPr>
      <t>2. There should only be one row per staff member per year</t>
    </r>
  </si>
  <si>
    <r>
      <t xml:space="preserve">1. Please populate the staff data in the yellow cells and include only staff who were involved in teaching and/or supervision in an accredited program (or program seeking accreditation) in the previous academic year (including those who were </t>
    </r>
    <r>
      <rPr>
        <i/>
        <sz val="11"/>
        <rFont val="Century Gothic"/>
        <family val="2"/>
      </rPr>
      <t>not</t>
    </r>
    <r>
      <rPr>
        <sz val="11"/>
        <rFont val="Century Gothic"/>
        <family val="2"/>
      </rPr>
      <t xml:space="preserve"> employed at the reference date). 
2. There should only be one row per staff member per year.</t>
    </r>
  </si>
  <si>
    <t>Academic Staff Data - Casual Staff</t>
  </si>
  <si>
    <t>Academic Staff Data - Full-time and fractional full-time (FTFFT) staff</t>
  </si>
  <si>
    <t>Student to Staff Ratio (SSR) Calculator - Entry of Staff FTE Data (Casual Staff Only)</t>
  </si>
  <si>
    <t>Student to Staff Ratio (SSR) Calculator - Entry of Staff FTE Data (Full-time and Fractional Full-time Staff Only)</t>
  </si>
  <si>
    <t>2. Include all casual staff who were employed across the full year. Casuals would normally work no more than 1725 hours in total for the year (equivalent to 36.25 hours per week) but this may depend on your institution. Please edit the hours in the "Your Details" tab if the total annual hours are different for your institution.</t>
  </si>
  <si>
    <r>
      <t xml:space="preserve">3. Staff who deliver in more than one program sequence (and also campus if this is being reported) should have additional rows and FTE breakdown to represent each combination. </t>
    </r>
    <r>
      <rPr>
        <sz val="11"/>
        <color rgb="FFC00000"/>
        <rFont val="Century Gothic"/>
        <family val="2"/>
      </rPr>
      <t>For example, if a staff member (1 FTE) spends 1250 hours teaching into the Progam A, and 550 hours teaching into Program B then this would need to be recorded in separate rows.</t>
    </r>
  </si>
  <si>
    <r>
      <t xml:space="preserve">FTFFT Staff FTE 
</t>
    </r>
    <r>
      <rPr>
        <sz val="12"/>
        <color theme="5" tint="0.59999389629810485"/>
        <rFont val="Century Gothic"/>
        <family val="2"/>
      </rPr>
      <t>(Auto calculated - do not overwrite)</t>
    </r>
  </si>
  <si>
    <r>
      <t xml:space="preserve">Casual Staff FTE 
</t>
    </r>
    <r>
      <rPr>
        <sz val="12"/>
        <color theme="5" tint="0.59999389629810485"/>
        <rFont val="Century Gothic"/>
        <family val="2"/>
      </rPr>
      <t>(Auto calculated - do not overwrite)</t>
    </r>
  </si>
  <si>
    <r>
      <t xml:space="preserve">Total FTE
</t>
    </r>
    <r>
      <rPr>
        <sz val="12"/>
        <color theme="5" tint="0.59999389629810485"/>
        <rFont val="Century Gothic"/>
        <family val="2"/>
      </rPr>
      <t>(Auto calculated - do not overwrite)</t>
    </r>
  </si>
  <si>
    <t>Maximum hours your casual staff work in a year:</t>
  </si>
  <si>
    <t>Isaac</t>
  </si>
  <si>
    <t>Newton</t>
  </si>
  <si>
    <t>Charles</t>
  </si>
  <si>
    <t>Darwin</t>
  </si>
  <si>
    <t>Goodall</t>
  </si>
  <si>
    <t>PSY00000000001</t>
  </si>
  <si>
    <t>PSY00000000002</t>
  </si>
  <si>
    <t>PSY12312111111</t>
  </si>
  <si>
    <t>PSY23332223333</t>
  </si>
  <si>
    <t>Alan</t>
  </si>
  <si>
    <t>Turing</t>
  </si>
  <si>
    <t>PSY01111111111</t>
  </si>
  <si>
    <t>PSY21232232333</t>
  </si>
  <si>
    <t>Thomas</t>
  </si>
  <si>
    <t>Edison</t>
  </si>
  <si>
    <t>PSY02132132121</t>
  </si>
  <si>
    <t>Marie</t>
  </si>
  <si>
    <t>Curie</t>
  </si>
  <si>
    <t>PSY02132132125</t>
  </si>
  <si>
    <t>Leonardo</t>
  </si>
  <si>
    <t>da Vinci</t>
  </si>
  <si>
    <t>Vincent</t>
  </si>
  <si>
    <t>van Gogh</t>
  </si>
  <si>
    <t>Leonardo da Vinci 2023</t>
  </si>
  <si>
    <t>Vincent van Gogh 2023</t>
  </si>
  <si>
    <t>Salvador</t>
  </si>
  <si>
    <t>Dali</t>
  </si>
  <si>
    <t>PSY13122155589</t>
  </si>
  <si>
    <t>PSY35445555566</t>
  </si>
  <si>
    <t>PSY12315454586</t>
  </si>
  <si>
    <t>Frida</t>
  </si>
  <si>
    <t>Kahlo</t>
  </si>
  <si>
    <t>PSY12315454788</t>
  </si>
  <si>
    <t>Johannes</t>
  </si>
  <si>
    <t>Vermeer</t>
  </si>
  <si>
    <t>PSY21658786446</t>
  </si>
  <si>
    <t>Claude</t>
  </si>
  <si>
    <t>Monet</t>
  </si>
  <si>
    <t>PSY68484645588</t>
  </si>
  <si>
    <t>PSY12135155553</t>
  </si>
  <si>
    <t>PSY12555413023</t>
  </si>
  <si>
    <t>PSY13135556623</t>
  </si>
  <si>
    <t>PSY13023154566</t>
  </si>
  <si>
    <t>Jackson</t>
  </si>
  <si>
    <t>Pollock</t>
  </si>
  <si>
    <t>Gustav</t>
  </si>
  <si>
    <t>Klimt</t>
  </si>
  <si>
    <t>Sandro</t>
  </si>
  <si>
    <t>Botticelli</t>
  </si>
  <si>
    <t>Francisco</t>
  </si>
  <si>
    <t>Goya</t>
  </si>
  <si>
    <t>Salvador Dali 2023</t>
  </si>
  <si>
    <t>Frida Kahlo 2023</t>
  </si>
  <si>
    <t>Johannes Vermeer 2023</t>
  </si>
  <si>
    <t>Claude Monet 2023</t>
  </si>
  <si>
    <t>Jackson Pollock 2023</t>
  </si>
  <si>
    <t>Gustav Klimt 2023</t>
  </si>
  <si>
    <t>Sandro Botticelli 2023</t>
  </si>
  <si>
    <t>Francisco Goya 2023</t>
  </si>
  <si>
    <t>Isaac Newton 2023</t>
  </si>
  <si>
    <t>Charles Darwin 2023</t>
  </si>
  <si>
    <t>Jane Goodall 2023</t>
  </si>
  <si>
    <t>Alan Turing 2023</t>
  </si>
  <si>
    <t>Thomas Edison 2023</t>
  </si>
  <si>
    <t>Marie Curie 2023</t>
  </si>
  <si>
    <t>Melbourne</t>
  </si>
  <si>
    <t>Sydney</t>
  </si>
  <si>
    <t>Andy</t>
  </si>
  <si>
    <t>Warhol</t>
  </si>
  <si>
    <t>Rembrandt</t>
  </si>
  <si>
    <t>PSY65464546546</t>
  </si>
  <si>
    <t>PSY87846152166</t>
  </si>
  <si>
    <t>Michelangelo</t>
  </si>
  <si>
    <t>PSY45565156156</t>
  </si>
  <si>
    <t>Rembrandt  2023</t>
  </si>
  <si>
    <t>Michelangelo  2023</t>
  </si>
  <si>
    <t>PSY41536151664</t>
  </si>
  <si>
    <t>PSY16516518787</t>
  </si>
  <si>
    <t>PSY84943651656</t>
  </si>
  <si>
    <t>PSY54648115166</t>
  </si>
  <si>
    <t>PSY79878464987</t>
  </si>
  <si>
    <t>PSY16516788842</t>
  </si>
  <si>
    <t>PSY51615454888</t>
  </si>
  <si>
    <t>Edvard</t>
  </si>
  <si>
    <t>Munch</t>
  </si>
  <si>
    <t>Henri</t>
  </si>
  <si>
    <t>Matisse</t>
  </si>
  <si>
    <t>Wassily</t>
  </si>
  <si>
    <t>Kandinsky</t>
  </si>
  <si>
    <t>El</t>
  </si>
  <si>
    <t>Greco</t>
  </si>
  <si>
    <t>Mary</t>
  </si>
  <si>
    <t>Cassatt</t>
  </si>
  <si>
    <t>Mark</t>
  </si>
  <si>
    <t>Rothko</t>
  </si>
  <si>
    <t>Georgia</t>
  </si>
  <si>
    <t>O'Keeffe</t>
  </si>
  <si>
    <t>Edvard Munch 2023</t>
  </si>
  <si>
    <t>Henri Matisse 2023</t>
  </si>
  <si>
    <t>Wassily Kandinsky 2023</t>
  </si>
  <si>
    <t>El Greco 2023</t>
  </si>
  <si>
    <t>Mary Cassatt 2023</t>
  </si>
  <si>
    <t>Mark Rothko 2023</t>
  </si>
  <si>
    <t>Georgia O'Keeffe 2023</t>
  </si>
  <si>
    <t>Edgar</t>
  </si>
  <si>
    <t>Degas</t>
  </si>
  <si>
    <t>Raphael</t>
  </si>
  <si>
    <t>Eugene</t>
  </si>
  <si>
    <t>Delacroix</t>
  </si>
  <si>
    <t>PSY12546545128</t>
  </si>
  <si>
    <t>PSY79851213233</t>
  </si>
  <si>
    <t>PSY54645645456</t>
  </si>
  <si>
    <t>PSY22458876666</t>
  </si>
  <si>
    <t>PSY54848453255</t>
  </si>
  <si>
    <t>Amedeo</t>
  </si>
  <si>
    <t>Modigliani</t>
  </si>
  <si>
    <t>Paul</t>
  </si>
  <si>
    <t>Cezanne</t>
  </si>
  <si>
    <t>Edgar Degas 2023</t>
  </si>
  <si>
    <t>Raphael  2023</t>
  </si>
  <si>
    <t>Eugene Delacroix 2023</t>
  </si>
  <si>
    <t>Amedeo Modigliani 2023</t>
  </si>
  <si>
    <t>Paul Cezanne 2023</t>
  </si>
  <si>
    <t>Albert</t>
  </si>
  <si>
    <t>Einstein</t>
  </si>
  <si>
    <t>Albert Einstein 2023</t>
  </si>
  <si>
    <t>PSY56454645226</t>
  </si>
  <si>
    <t>Niels</t>
  </si>
  <si>
    <t>Bohr</t>
  </si>
  <si>
    <t>PSY56454841185</t>
  </si>
  <si>
    <t>Galileo</t>
  </si>
  <si>
    <t>Gelilei</t>
  </si>
  <si>
    <t>PSY52315615556</t>
  </si>
  <si>
    <t>Reference date#:</t>
  </si>
  <si>
    <t># The Department of Education uses 31 March as the reference date each year. APAC has selected this date as a default option but will accept a different date. The date should represent a snapshot of a point in time in which most academic staff were employed.</t>
  </si>
  <si>
    <t>Other. Please specify in the comment field</t>
  </si>
  <si>
    <t>Comment (if there is additional context about the data you'd like to provide)</t>
  </si>
  <si>
    <t>1. Please fill out each tab in chronological order:
         1. Your Institution
         2a. Staff Data (FTFFT) and 2b. Staff Data (Casual)
         3. Campuses (Optional). You do not need to report by campus if your staff deliver the same program at multiple campuses. You would need to report by campus if your staff are spread out by different physical locations (eg. different states or city/regional locations).
         4a. Staff FTE (FTFFT) and 4b. Staff FTE (Casual)
         5. Student EFTSL
There is no need to populate 6. SSR Calculation as the figures are generated automatically.</t>
  </si>
  <si>
    <r>
      <t xml:space="preserve">Program area of specialisation 
</t>
    </r>
    <r>
      <rPr>
        <sz val="12"/>
        <color theme="5" tint="0.59999389629810485"/>
        <rFont val="Century Gothic"/>
        <family val="2"/>
      </rPr>
      <t>(Note that this cannot be left blank)</t>
    </r>
  </si>
  <si>
    <t xml:space="preserve">For staff who were NOT employed on the reference date, list the program levels that they teach into </t>
  </si>
  <si>
    <t>Level 1, Level 1-2, Level 3</t>
  </si>
  <si>
    <t>Level 1-2, Level 4</t>
  </si>
  <si>
    <t>Was this staff member teaching (or contracted to teach) at the reference date?</t>
  </si>
  <si>
    <r>
      <t xml:space="preserve">Employed at reference date? 
</t>
    </r>
    <r>
      <rPr>
        <b/>
        <sz val="12"/>
        <color theme="5" tint="0.59999389629810485"/>
        <rFont val="Century Gothic"/>
        <family val="2"/>
      </rPr>
      <t>(All FTFFT staff should=Yes)</t>
    </r>
  </si>
  <si>
    <t>Staff member 1</t>
  </si>
  <si>
    <t>Staff member 2</t>
  </si>
  <si>
    <t>Staff member 3</t>
  </si>
  <si>
    <t>Staff member 4</t>
  </si>
  <si>
    <t>Staff member 5</t>
  </si>
  <si>
    <t>Staff member 6</t>
  </si>
  <si>
    <t>Staff member 7</t>
  </si>
  <si>
    <t>Staff member 8</t>
  </si>
  <si>
    <t>Staff member 9</t>
  </si>
  <si>
    <t>Staff member 10</t>
  </si>
  <si>
    <t>Staff member 11</t>
  </si>
  <si>
    <t>Staff member 12</t>
  </si>
  <si>
    <t>Staff member 13</t>
  </si>
  <si>
    <t>Staff member 14</t>
  </si>
  <si>
    <t>Staff member 15</t>
  </si>
  <si>
    <r>
      <t>FTE</t>
    </r>
    <r>
      <rPr>
        <b/>
        <sz val="10"/>
        <color theme="5" tint="0.59999389629810485"/>
        <rFont val="Century Gothic"/>
        <family val="2"/>
      </rPr>
      <t xml:space="preserve"> [auto-calculated - do not overwrite]</t>
    </r>
  </si>
  <si>
    <t>Area of practice of endorsement 2</t>
  </si>
  <si>
    <t>Area of practice of endorsement 3</t>
  </si>
  <si>
    <t>Add new rows by selecting the icon in cell P145 and dragging it down</t>
  </si>
  <si>
    <t>Add new rows by selecting the icon in cell L145 and dragging it down</t>
  </si>
  <si>
    <t>Add new rows by selecting the icon in cell F31 and dragging it down</t>
  </si>
  <si>
    <t>Add new rows by selecting the icon in cell O30 and dragging it down</t>
  </si>
  <si>
    <t>Year</t>
  </si>
  <si>
    <t>Calendar Year</t>
  </si>
  <si>
    <r>
      <t xml:space="preserve">Start and end dates </t>
    </r>
    <r>
      <rPr>
        <b/>
        <sz val="11"/>
        <color theme="5" tint="0.59999389629810485"/>
        <rFont val="Century Gothic"/>
        <family val="2"/>
      </rPr>
      <t>(only if academic year option is used):</t>
    </r>
  </si>
  <si>
    <t>Your Institution and Reporting Period</t>
  </si>
  <si>
    <t>FAQs and troubleshooting resources are available on our website.</t>
  </si>
  <si>
    <t>Academic Year (please provide the dates below)</t>
  </si>
  <si>
    <t xml:space="preserve">SSR data should typically cover the previous full calendar year or academic year to ensure that all casual staff data are complete. For example, if a report is due in 2026 it should include data for the 2025 calendar year. The reporting period may be different if APAC assessors have requested more recent data as part of a condition or monitoring requirement. For example, assessors may ask for evidence that new staff have been appointed and for an estimated SSR for the current year to demonstrate an improvement in resourcing. 
If you are unsure how you should report the data, please contact accreditation@apac.au.   </t>
  </si>
  <si>
    <t>Are you reporting by calendar year or academic year?</t>
  </si>
  <si>
    <t>ACAP University College</t>
  </si>
  <si>
    <t>Adelaide University (merged)</t>
  </si>
  <si>
    <t>Please read our FAQs before populating the file</t>
  </si>
  <si>
    <t>4. Data should be based on actual teaching hours and not on your institution's workload model.</t>
  </si>
  <si>
    <t>3. Staff who deliver in more than one campus or program sequence should have additional rows and FTE breakdown to represent each combination. For example, if a full time staff member (1 FTE) spends 60% of their total work hours teaching into the progam, you would enter 0.6 FTE rather than 1 FTE. If this same staff member spends 0.4 FTE teaching and undergraduate program and 0.2 FTE teaching a postgraduate program then these would need to be recorded in separate rows in the "Staff FTE" tab.</t>
  </si>
  <si>
    <t>Add new rows by selecting the icon in cell Q144 and dragging it down. Please do NOT overwrite the grey cells as these contain formulae.</t>
  </si>
  <si>
    <t>Add new rows by selecting the icon in cell S144 and dragging it down. Please do NOT overwrite the grey cells as these contain formulae.</t>
  </si>
  <si>
    <t>on our website.</t>
  </si>
  <si>
    <t xml:space="preserve">More information is available in our troubleshooting document </t>
  </si>
  <si>
    <t>Casual Staff FTE check (Tab 6 - Tab4b):</t>
  </si>
  <si>
    <t>FTFFT Staff FTE check (Tab 6 - Tab 4a):</t>
  </si>
  <si>
    <t>Data check</t>
  </si>
  <si>
    <t>Difference in Total FTE or EFTSL</t>
  </si>
  <si>
    <t>Global data check</t>
  </si>
  <si>
    <t>Updated: June 2025</t>
  </si>
  <si>
    <t>Version 2.0</t>
  </si>
  <si>
    <t>Note: Data should be based on actual teaching hours and not on your institution's workload model.</t>
  </si>
  <si>
    <t>* When entering staff FTE or hours worked please enter only the figure that relates to teaching and supervision within that program. For example, if a full time staff member (1 FTE) spends 60% of their working hours teaching into the progam, you would enter 0.6 FTE rather than 1 FTE. If this same staff member spends 0.4 FTE teaching an undergraduate program and 0.2 FTE teaching a postgraduate program then these would need to be recorded in separate rows in the "Staff FTE" tab.</t>
  </si>
  <si>
    <t>This table checks if total FTE reported in Tabs 4a and 4b; and student EFTSL in Tab 5 are fully accounted for in the SSR calculation</t>
  </si>
  <si>
    <t>Student EFTSL check (Tab 6 - Tab 5):</t>
  </si>
  <si>
    <t>If there is a difference in total FTE or EFTSL, check if there is a mismatch in reported categories. See the troubleshooting document for more details.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</si>
</sst>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0"/>
    <numFmt numFmtId="166" formatCode="[$-F800]dddd\,\ mmmm\ dd\,\ yyyy"/>
  </numFmts>
  <fonts count="40" x14ac:knownFonts="1">
    <font>
      <sz val="11"/>
      <color theme="1"/>
      <name val="Calibri"/>
      <family val="2"/>
      <scheme val="minor"/>
    </font>
    <font>
      <sz val="11"/>
      <color theme="1"/>
      <name val="Century Gothic"/>
      <family val="2"/>
    </font>
    <font>
      <sz val="11"/>
      <color theme="1"/>
      <name val="Century Gothic"/>
      <family val="2"/>
    </font>
    <font>
      <sz val="11"/>
      <color theme="1"/>
      <name val="Century Gothic"/>
      <family val="2"/>
    </font>
    <font>
      <sz val="11"/>
      <color theme="1"/>
      <name val="Century Gothic"/>
      <family val="2"/>
    </font>
    <font>
      <sz val="11"/>
      <color theme="1"/>
      <name val="Century Gothic"/>
      <family val="2"/>
    </font>
    <font>
      <sz val="11"/>
      <color theme="1"/>
      <name val="Century Gothic"/>
      <family val="2"/>
    </font>
    <font>
      <sz val="11"/>
      <color theme="1"/>
      <name val="Century Gothic"/>
      <family val="2"/>
    </font>
    <font>
      <sz val="11"/>
      <color theme="1"/>
      <name val="Century Gothic"/>
      <family val="2"/>
    </font>
    <font>
      <u/>
      <sz val="11"/>
      <color theme="10"/>
      <name val="Calibri"/>
      <family val="2"/>
      <scheme val="minor"/>
    </font>
    <font>
      <sz val="11"/>
      <color theme="1"/>
      <name val="Century Gothic"/>
      <family val="2"/>
    </font>
    <font>
      <b/>
      <sz val="16"/>
      <color theme="3" tint="0.39997558519241921"/>
      <name val="Century Gothic"/>
      <family val="2"/>
    </font>
    <font>
      <b/>
      <sz val="11"/>
      <color theme="3" tint="0.39997558519241921"/>
      <name val="Century Gothic"/>
      <family val="2"/>
    </font>
    <font>
      <sz val="11"/>
      <color rgb="FFC00000"/>
      <name val="Century Gothic"/>
      <family val="2"/>
    </font>
    <font>
      <b/>
      <sz val="11"/>
      <color theme="1"/>
      <name val="Century Gothic"/>
      <family val="2"/>
    </font>
    <font>
      <u/>
      <sz val="11"/>
      <color theme="10"/>
      <name val="Century Gothic"/>
      <family val="2"/>
    </font>
    <font>
      <b/>
      <sz val="18"/>
      <color theme="3" tint="0.39997558519241921"/>
      <name val="Century Gothic"/>
      <family val="2"/>
    </font>
    <font>
      <sz val="12"/>
      <color theme="0"/>
      <name val="Century Gothic"/>
      <family val="2"/>
    </font>
    <font>
      <sz val="11"/>
      <name val="Century Gothic"/>
      <family val="2"/>
    </font>
    <font>
      <i/>
      <sz val="11"/>
      <color rgb="FFC00000"/>
      <name val="Century Gothic"/>
      <family val="2"/>
    </font>
    <font>
      <i/>
      <sz val="11"/>
      <color theme="1"/>
      <name val="Century Gothic"/>
      <family val="2"/>
    </font>
    <font>
      <sz val="12"/>
      <color theme="1"/>
      <name val="Century Gothic"/>
      <family val="2"/>
    </font>
    <font>
      <b/>
      <sz val="11"/>
      <color theme="0"/>
      <name val="Century Gothic"/>
      <family val="2"/>
    </font>
    <font>
      <sz val="12"/>
      <color theme="5" tint="0.59999389629810485"/>
      <name val="Century Gothic"/>
      <family val="2"/>
    </font>
    <font>
      <b/>
      <sz val="11"/>
      <color theme="5" tint="0.59999389629810485"/>
      <name val="Century Gothic"/>
      <family val="2"/>
    </font>
    <font>
      <b/>
      <sz val="12"/>
      <color theme="0"/>
      <name val="Century Gothic"/>
      <family val="2"/>
    </font>
    <font>
      <b/>
      <sz val="12"/>
      <color theme="5" tint="0.59999389629810485"/>
      <name val="Century Gothic"/>
      <family val="2"/>
    </font>
    <font>
      <sz val="8"/>
      <name val="Calibri"/>
      <family val="2"/>
      <scheme val="minor"/>
    </font>
    <font>
      <b/>
      <sz val="11"/>
      <color rgb="FFC00000"/>
      <name val="Century Gothic"/>
      <family val="2"/>
    </font>
    <font>
      <sz val="11"/>
      <color theme="0"/>
      <name val="Century Gothic"/>
      <family val="2"/>
    </font>
    <font>
      <b/>
      <sz val="11"/>
      <name val="Century Gothic"/>
      <family val="2"/>
    </font>
    <font>
      <u/>
      <sz val="11"/>
      <color theme="8"/>
      <name val="Century Gothic"/>
      <family val="2"/>
    </font>
    <font>
      <i/>
      <sz val="11"/>
      <name val="Century Gothic"/>
      <family val="2"/>
    </font>
    <font>
      <b/>
      <sz val="12"/>
      <color theme="3" tint="0.39997558519241921"/>
      <name val="Century Gothic"/>
      <family val="2"/>
    </font>
    <font>
      <sz val="10"/>
      <color theme="1"/>
      <name val="Century Gothic"/>
      <family val="2"/>
    </font>
    <font>
      <sz val="11"/>
      <color rgb="FF000000"/>
      <name val="Century Gothic"/>
      <family val="2"/>
    </font>
    <font>
      <b/>
      <sz val="10"/>
      <color theme="1"/>
      <name val="Century Gothic"/>
      <family val="2"/>
    </font>
    <font>
      <b/>
      <sz val="10"/>
      <color theme="0"/>
      <name val="Century Gothic"/>
      <family val="2"/>
    </font>
    <font>
      <b/>
      <sz val="10"/>
      <color theme="5" tint="0.59999389629810485"/>
      <name val="Century Gothic"/>
      <family val="2"/>
    </font>
    <font>
      <b/>
      <u/>
      <sz val="11"/>
      <color theme="10"/>
      <name val="Century Gothic"/>
      <family val="2"/>
    </font>
  </fonts>
  <fills count="9">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0" tint="-0.34998626667073579"/>
        <bgColor indexed="64"/>
      </patternFill>
    </fill>
    <fill>
      <patternFill patternType="solid">
        <fgColor theme="3"/>
        <bgColor indexed="64"/>
      </patternFill>
    </fill>
    <fill>
      <patternFill patternType="solid">
        <fgColor theme="3" tint="-0.249977111117893"/>
        <bgColor indexed="64"/>
      </patternFill>
    </fill>
    <fill>
      <patternFill patternType="solid">
        <fgColor rgb="FFFFF2CC"/>
        <bgColor rgb="FF000000"/>
      </patternFill>
    </fill>
    <fill>
      <patternFill patternType="solid">
        <fgColor rgb="FFD6BBEB"/>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theme="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theme="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theme="4"/>
      </top>
      <bottom style="thin">
        <color indexed="64"/>
      </bottom>
      <diagonal/>
    </border>
    <border>
      <left style="thin">
        <color indexed="64"/>
      </left>
      <right/>
      <top style="thin">
        <color theme="4"/>
      </top>
      <bottom style="medium">
        <color indexed="64"/>
      </bottom>
      <diagonal/>
    </border>
    <border>
      <left/>
      <right/>
      <top/>
      <bottom style="thin">
        <color indexed="64"/>
      </bottom>
      <diagonal/>
    </border>
    <border>
      <left style="thin">
        <color indexed="64"/>
      </left>
      <right style="thin">
        <color indexed="64"/>
      </right>
      <top style="thin">
        <color theme="4"/>
      </top>
      <bottom/>
      <diagonal/>
    </border>
    <border>
      <left/>
      <right/>
      <top/>
      <bottom style="medium">
        <color indexed="64"/>
      </bottom>
      <diagonal/>
    </border>
    <border>
      <left style="thin">
        <color indexed="64"/>
      </left>
      <right/>
      <top/>
      <bottom style="medium">
        <color indexed="64"/>
      </bottom>
      <diagonal/>
    </border>
  </borders>
  <cellStyleXfs count="2">
    <xf numFmtId="0" fontId="0" fillId="0" borderId="0"/>
    <xf numFmtId="0" fontId="9" fillId="0" borderId="0" applyNumberFormat="0" applyFill="0" applyBorder="0" applyAlignment="0" applyProtection="0"/>
  </cellStyleXfs>
  <cellXfs count="175">
    <xf numFmtId="0" fontId="0" fillId="0" borderId="0" xfId="0"/>
    <xf numFmtId="0" fontId="10" fillId="2" borderId="0" xfId="0" applyFont="1" applyFill="1"/>
    <xf numFmtId="0" fontId="11" fillId="2" borderId="0" xfId="0" applyFont="1" applyFill="1" applyAlignment="1">
      <alignment horizontal="left" vertical="center" indent="1"/>
    </xf>
    <xf numFmtId="0" fontId="12" fillId="2" borderId="0" xfId="0" applyFont="1" applyFill="1"/>
    <xf numFmtId="0" fontId="10" fillId="2" borderId="1" xfId="0" applyFont="1" applyFill="1" applyBorder="1" applyAlignment="1">
      <alignment wrapText="1"/>
    </xf>
    <xf numFmtId="0" fontId="14" fillId="2" borderId="5" xfId="0" applyFont="1" applyFill="1" applyBorder="1" applyAlignment="1">
      <alignment horizontal="center"/>
    </xf>
    <xf numFmtId="0" fontId="15" fillId="2" borderId="4" xfId="1" applyFont="1" applyFill="1" applyBorder="1" applyAlignment="1">
      <alignment horizontal="left" vertical="center" wrapText="1"/>
    </xf>
    <xf numFmtId="0" fontId="10" fillId="0" borderId="0" xfId="0" applyFont="1" applyAlignment="1">
      <alignment vertical="top"/>
    </xf>
    <xf numFmtId="0" fontId="16" fillId="2" borderId="0" xfId="0" applyFont="1" applyFill="1" applyAlignment="1">
      <alignment horizontal="left" vertical="top"/>
    </xf>
    <xf numFmtId="0" fontId="19" fillId="2" borderId="0" xfId="0" applyFont="1" applyFill="1"/>
    <xf numFmtId="0" fontId="10" fillId="2" borderId="0" xfId="0" applyFont="1" applyFill="1" applyAlignment="1">
      <alignment horizontal="left" vertical="top"/>
    </xf>
    <xf numFmtId="0" fontId="21" fillId="2" borderId="0" xfId="0" applyFont="1" applyFill="1" applyAlignment="1">
      <alignment horizontal="left" vertical="top" wrapText="1"/>
    </xf>
    <xf numFmtId="0" fontId="19" fillId="2" borderId="0" xfId="0" applyFont="1" applyFill="1" applyAlignment="1">
      <alignment vertical="center"/>
    </xf>
    <xf numFmtId="0" fontId="22" fillId="5" borderId="1" xfId="0" applyFont="1" applyFill="1" applyBorder="1"/>
    <xf numFmtId="0" fontId="22" fillId="5" borderId="1" xfId="0" applyFont="1" applyFill="1" applyBorder="1" applyAlignment="1">
      <alignment horizontal="left" vertical="top"/>
    </xf>
    <xf numFmtId="0" fontId="17" fillId="5" borderId="10" xfId="0" applyFont="1" applyFill="1" applyBorder="1" applyAlignment="1">
      <alignment horizontal="left" vertical="top" wrapText="1"/>
    </xf>
    <xf numFmtId="0" fontId="17" fillId="5" borderId="10" xfId="0" applyFont="1" applyFill="1" applyBorder="1" applyAlignment="1">
      <alignment horizontal="left" wrapText="1"/>
    </xf>
    <xf numFmtId="0" fontId="17" fillId="5" borderId="5" xfId="0" applyFont="1" applyFill="1" applyBorder="1" applyAlignment="1">
      <alignment horizontal="left" wrapText="1"/>
    </xf>
    <xf numFmtId="0" fontId="17" fillId="5" borderId="3" xfId="0" applyFont="1" applyFill="1" applyBorder="1" applyAlignment="1">
      <alignment horizontal="left" wrapText="1"/>
    </xf>
    <xf numFmtId="0" fontId="17" fillId="5" borderId="3" xfId="0" applyFont="1" applyFill="1" applyBorder="1" applyAlignment="1">
      <alignment wrapText="1"/>
    </xf>
    <xf numFmtId="2" fontId="18" fillId="4" borderId="7" xfId="0" applyNumberFormat="1" applyFont="1" applyFill="1" applyBorder="1"/>
    <xf numFmtId="2" fontId="18" fillId="4" borderId="8" xfId="0" applyNumberFormat="1" applyFont="1" applyFill="1" applyBorder="1"/>
    <xf numFmtId="0" fontId="14" fillId="0" borderId="0" xfId="0" applyFont="1" applyAlignment="1">
      <alignment vertical="top"/>
    </xf>
    <xf numFmtId="0" fontId="0" fillId="2" borderId="0" xfId="0" applyFill="1"/>
    <xf numFmtId="0" fontId="25" fillId="5" borderId="20" xfId="0" applyFont="1" applyFill="1" applyBorder="1" applyAlignment="1">
      <alignment horizontal="left" vertical="top" wrapText="1"/>
    </xf>
    <xf numFmtId="0" fontId="25" fillId="5" borderId="21" xfId="0" applyFont="1" applyFill="1" applyBorder="1" applyAlignment="1">
      <alignment horizontal="left" vertical="top" wrapText="1"/>
    </xf>
    <xf numFmtId="0" fontId="9" fillId="2" borderId="1" xfId="1" applyFill="1" applyBorder="1" applyAlignment="1">
      <alignment horizontal="left" vertical="center" wrapText="1"/>
    </xf>
    <xf numFmtId="0" fontId="18" fillId="2" borderId="0" xfId="0" applyFont="1" applyFill="1"/>
    <xf numFmtId="0" fontId="25" fillId="5" borderId="26" xfId="0" applyFont="1" applyFill="1" applyBorder="1" applyAlignment="1">
      <alignment horizontal="left" vertical="top" wrapText="1"/>
    </xf>
    <xf numFmtId="0" fontId="18" fillId="2" borderId="0" xfId="0" applyFont="1" applyFill="1" applyAlignment="1">
      <alignment horizontal="left" wrapText="1"/>
    </xf>
    <xf numFmtId="0" fontId="28" fillId="2" borderId="0" xfId="0" applyFont="1" applyFill="1"/>
    <xf numFmtId="0" fontId="18" fillId="2" borderId="1" xfId="0" applyFont="1" applyFill="1" applyBorder="1"/>
    <xf numFmtId="0" fontId="18" fillId="4" borderId="1" xfId="0" applyFont="1" applyFill="1" applyBorder="1" applyAlignment="1">
      <alignment horizontal="left" vertical="top" wrapText="1"/>
    </xf>
    <xf numFmtId="0" fontId="25" fillId="5" borderId="28" xfId="0" applyFont="1" applyFill="1" applyBorder="1" applyAlignment="1">
      <alignment horizontal="left" vertical="top" wrapText="1"/>
    </xf>
    <xf numFmtId="0" fontId="18" fillId="2" borderId="1" xfId="0" applyFont="1" applyFill="1" applyBorder="1" applyAlignment="1">
      <alignment wrapText="1"/>
    </xf>
    <xf numFmtId="0" fontId="9" fillId="2" borderId="1" xfId="1" applyFill="1" applyBorder="1"/>
    <xf numFmtId="0" fontId="9" fillId="2" borderId="4" xfId="1" applyFill="1" applyBorder="1" applyAlignment="1">
      <alignment horizontal="left" vertical="center" wrapText="1"/>
    </xf>
    <xf numFmtId="0" fontId="14" fillId="2" borderId="1" xfId="0" applyFont="1" applyFill="1" applyBorder="1" applyAlignment="1">
      <alignment horizontal="center" wrapText="1"/>
    </xf>
    <xf numFmtId="0" fontId="25" fillId="5" borderId="29" xfId="0" applyFont="1" applyFill="1" applyBorder="1" applyAlignment="1">
      <alignment horizontal="left" vertical="top" wrapText="1"/>
    </xf>
    <xf numFmtId="0" fontId="18" fillId="4" borderId="2" xfId="0" applyFont="1" applyFill="1" applyBorder="1" applyAlignment="1">
      <alignment horizontal="left" vertical="top" wrapText="1"/>
    </xf>
    <xf numFmtId="0" fontId="17" fillId="5" borderId="20" xfId="0" applyFont="1" applyFill="1" applyBorder="1" applyAlignment="1">
      <alignment horizontal="left" vertical="top" wrapText="1"/>
    </xf>
    <xf numFmtId="0" fontId="17" fillId="5" borderId="21" xfId="0" applyFont="1" applyFill="1" applyBorder="1" applyAlignment="1">
      <alignment horizontal="left" vertical="top" wrapText="1"/>
    </xf>
    <xf numFmtId="0" fontId="17" fillId="5" borderId="29" xfId="0" applyFont="1" applyFill="1" applyBorder="1" applyAlignment="1">
      <alignment horizontal="left" vertical="top" wrapText="1"/>
    </xf>
    <xf numFmtId="0" fontId="29" fillId="0" borderId="0" xfId="0" applyFont="1" applyAlignment="1">
      <alignment vertical="top"/>
    </xf>
    <xf numFmtId="0" fontId="29" fillId="2" borderId="0" xfId="0" applyFont="1" applyFill="1"/>
    <xf numFmtId="0" fontId="18" fillId="2" borderId="1" xfId="0" applyFont="1" applyFill="1" applyBorder="1" applyAlignment="1">
      <alignment horizontal="left" vertical="top"/>
    </xf>
    <xf numFmtId="0" fontId="30" fillId="2" borderId="1" xfId="0" applyFont="1" applyFill="1" applyBorder="1" applyAlignment="1">
      <alignment horizontal="center" wrapText="1"/>
    </xf>
    <xf numFmtId="0" fontId="20" fillId="3" borderId="1" xfId="0" applyFont="1" applyFill="1" applyBorder="1" applyAlignment="1">
      <alignment horizontal="left" vertical="top"/>
    </xf>
    <xf numFmtId="0" fontId="25" fillId="5" borderId="22" xfId="0" applyFont="1" applyFill="1" applyBorder="1" applyAlignment="1">
      <alignment horizontal="left" vertical="top" wrapText="1"/>
    </xf>
    <xf numFmtId="0" fontId="18" fillId="4" borderId="1" xfId="0" applyFont="1" applyFill="1" applyBorder="1" applyAlignment="1">
      <alignment horizontal="left" vertical="top"/>
    </xf>
    <xf numFmtId="0" fontId="33" fillId="2" borderId="0" xfId="0" applyFont="1" applyFill="1"/>
    <xf numFmtId="0" fontId="18" fillId="4" borderId="3" xfId="0" applyFont="1" applyFill="1" applyBorder="1" applyAlignment="1">
      <alignment horizontal="left" vertical="top" wrapText="1"/>
    </xf>
    <xf numFmtId="0" fontId="10" fillId="2" borderId="4" xfId="0" applyFont="1" applyFill="1" applyBorder="1" applyAlignment="1">
      <alignment horizontal="left" vertical="top"/>
    </xf>
    <xf numFmtId="0" fontId="25" fillId="5" borderId="34" xfId="0" applyFont="1" applyFill="1" applyBorder="1" applyAlignment="1">
      <alignment horizontal="left" vertical="top" wrapText="1"/>
    </xf>
    <xf numFmtId="0" fontId="22" fillId="5" borderId="1" xfId="0" applyFont="1" applyFill="1" applyBorder="1" applyAlignment="1">
      <alignment vertical="top" wrapText="1"/>
    </xf>
    <xf numFmtId="166" fontId="10" fillId="2" borderId="1" xfId="0" applyNumberFormat="1" applyFont="1" applyFill="1" applyBorder="1" applyAlignment="1">
      <alignment horizontal="left"/>
    </xf>
    <xf numFmtId="0" fontId="34" fillId="2" borderId="0" xfId="0" applyFont="1" applyFill="1"/>
    <xf numFmtId="0" fontId="35" fillId="7" borderId="3" xfId="0" applyFont="1" applyFill="1" applyBorder="1" applyAlignment="1">
      <alignment horizontal="left" vertical="top"/>
    </xf>
    <xf numFmtId="0" fontId="35" fillId="7" borderId="1" xfId="0" applyFont="1" applyFill="1" applyBorder="1" applyAlignment="1">
      <alignment horizontal="left" vertical="top"/>
    </xf>
    <xf numFmtId="0" fontId="26" fillId="5" borderId="29" xfId="0" applyFont="1" applyFill="1" applyBorder="1" applyAlignment="1">
      <alignment horizontal="left" vertical="top" wrapText="1"/>
    </xf>
    <xf numFmtId="0" fontId="17" fillId="5" borderId="2" xfId="0" applyFont="1" applyFill="1" applyBorder="1" applyAlignment="1">
      <alignment horizontal="left" vertical="top" wrapText="1"/>
    </xf>
    <xf numFmtId="0" fontId="8" fillId="3" borderId="1" xfId="0" applyFont="1" applyFill="1" applyBorder="1" applyAlignment="1">
      <alignment horizontal="left" vertical="top"/>
    </xf>
    <xf numFmtId="0" fontId="8" fillId="3" borderId="3" xfId="0" applyFont="1" applyFill="1" applyBorder="1" applyAlignment="1">
      <alignment horizontal="left" vertical="top"/>
    </xf>
    <xf numFmtId="0" fontId="8" fillId="3" borderId="4" xfId="0" applyFont="1" applyFill="1" applyBorder="1" applyAlignment="1">
      <alignment horizontal="left" vertical="top"/>
    </xf>
    <xf numFmtId="0" fontId="8" fillId="2" borderId="0" xfId="0" applyFont="1" applyFill="1" applyAlignment="1">
      <alignment horizontal="left" vertical="top"/>
    </xf>
    <xf numFmtId="0" fontId="9" fillId="2" borderId="0" xfId="1" applyFill="1"/>
    <xf numFmtId="0" fontId="11" fillId="2" borderId="0" xfId="0" applyFont="1" applyFill="1" applyAlignment="1">
      <alignment vertical="center"/>
    </xf>
    <xf numFmtId="0" fontId="8" fillId="2" borderId="0" xfId="0" applyFont="1" applyFill="1"/>
    <xf numFmtId="0" fontId="8" fillId="4" borderId="27" xfId="0" applyFont="1" applyFill="1" applyBorder="1"/>
    <xf numFmtId="0" fontId="8" fillId="3" borderId="16" xfId="0" applyFont="1" applyFill="1" applyBorder="1"/>
    <xf numFmtId="0" fontId="8" fillId="3" borderId="7" xfId="0" applyFont="1" applyFill="1" applyBorder="1"/>
    <xf numFmtId="0" fontId="8" fillId="3" borderId="3" xfId="0" applyFont="1" applyFill="1" applyBorder="1"/>
    <xf numFmtId="0" fontId="8" fillId="3" borderId="9" xfId="0" applyFont="1" applyFill="1" applyBorder="1" applyAlignment="1">
      <alignment horizontal="left" vertical="top"/>
    </xf>
    <xf numFmtId="0" fontId="8" fillId="3" borderId="9" xfId="0" applyFont="1" applyFill="1" applyBorder="1"/>
    <xf numFmtId="0" fontId="8" fillId="3" borderId="18" xfId="0" applyFont="1" applyFill="1" applyBorder="1"/>
    <xf numFmtId="0" fontId="8" fillId="3" borderId="8" xfId="0" applyFont="1" applyFill="1" applyBorder="1"/>
    <xf numFmtId="0" fontId="8" fillId="3" borderId="14" xfId="0" applyFont="1" applyFill="1" applyBorder="1" applyAlignment="1">
      <alignment horizontal="left" vertical="top"/>
    </xf>
    <xf numFmtId="0" fontId="8" fillId="3" borderId="30" xfId="0" applyFont="1" applyFill="1" applyBorder="1" applyAlignment="1">
      <alignment horizontal="left" vertical="top"/>
    </xf>
    <xf numFmtId="0" fontId="8" fillId="3" borderId="1" xfId="0" applyFont="1" applyFill="1" applyBorder="1"/>
    <xf numFmtId="0" fontId="8" fillId="3" borderId="12" xfId="0" applyFont="1" applyFill="1" applyBorder="1"/>
    <xf numFmtId="0" fontId="8" fillId="3" borderId="24" xfId="0" applyFont="1" applyFill="1" applyBorder="1"/>
    <xf numFmtId="0" fontId="8" fillId="3" borderId="6" xfId="0" applyFont="1" applyFill="1" applyBorder="1"/>
    <xf numFmtId="0" fontId="8" fillId="3" borderId="2" xfId="0" applyFont="1" applyFill="1" applyBorder="1"/>
    <xf numFmtId="0" fontId="8" fillId="3" borderId="25" xfId="0" applyFont="1" applyFill="1" applyBorder="1" applyAlignment="1">
      <alignment horizontal="left" vertical="top"/>
    </xf>
    <xf numFmtId="0" fontId="8" fillId="3" borderId="13" xfId="0" applyFont="1" applyFill="1" applyBorder="1" applyAlignment="1">
      <alignment horizontal="left" vertical="top"/>
    </xf>
    <xf numFmtId="0" fontId="8" fillId="3" borderId="31" xfId="0" applyFont="1" applyFill="1" applyBorder="1" applyAlignment="1">
      <alignment horizontal="left" vertical="top"/>
    </xf>
    <xf numFmtId="0" fontId="8" fillId="3" borderId="15" xfId="0" applyFont="1" applyFill="1" applyBorder="1"/>
    <xf numFmtId="0" fontId="8" fillId="3" borderId="35" xfId="0" applyFont="1" applyFill="1" applyBorder="1"/>
    <xf numFmtId="0" fontId="8" fillId="4" borderId="32" xfId="0" applyFont="1" applyFill="1" applyBorder="1"/>
    <xf numFmtId="0" fontId="8" fillId="4" borderId="0" xfId="0" applyFont="1" applyFill="1"/>
    <xf numFmtId="0" fontId="8" fillId="3" borderId="4" xfId="0" applyFont="1" applyFill="1" applyBorder="1"/>
    <xf numFmtId="0" fontId="8" fillId="3" borderId="11" xfId="0" applyFont="1" applyFill="1" applyBorder="1"/>
    <xf numFmtId="0" fontId="8" fillId="3" borderId="33" xfId="0" applyFont="1" applyFill="1" applyBorder="1" applyAlignment="1">
      <alignment horizontal="left" vertical="top"/>
    </xf>
    <xf numFmtId="0" fontId="13" fillId="2" borderId="0" xfId="0" applyFont="1" applyFill="1"/>
    <xf numFmtId="0" fontId="25" fillId="6" borderId="1" xfId="0" applyFont="1" applyFill="1" applyBorder="1" applyAlignment="1">
      <alignment wrapText="1"/>
    </xf>
    <xf numFmtId="0" fontId="8" fillId="2" borderId="0" xfId="0" applyFont="1" applyFill="1" applyAlignment="1">
      <alignment horizontal="left" vertical="top" wrapText="1"/>
    </xf>
    <xf numFmtId="0" fontId="8" fillId="4" borderId="16" xfId="0" applyFont="1" applyFill="1" applyBorder="1" applyAlignment="1">
      <alignment horizontal="left" vertical="top"/>
    </xf>
    <xf numFmtId="0" fontId="8" fillId="4" borderId="3" xfId="0" applyFont="1" applyFill="1" applyBorder="1" applyAlignment="1">
      <alignment horizontal="left" vertical="top"/>
    </xf>
    <xf numFmtId="0" fontId="8" fillId="2" borderId="3" xfId="0" applyFont="1" applyFill="1" applyBorder="1" applyAlignment="1">
      <alignment horizontal="left" vertical="top"/>
    </xf>
    <xf numFmtId="0" fontId="8" fillId="3" borderId="17" xfId="0" applyFont="1" applyFill="1" applyBorder="1" applyAlignment="1">
      <alignment horizontal="left" vertical="top"/>
    </xf>
    <xf numFmtId="0" fontId="8" fillId="4" borderId="1" xfId="0" applyFont="1" applyFill="1" applyBorder="1" applyAlignment="1">
      <alignment horizontal="left" vertical="top"/>
    </xf>
    <xf numFmtId="0" fontId="8" fillId="2" borderId="1" xfId="0" applyFont="1" applyFill="1" applyBorder="1" applyAlignment="1">
      <alignment horizontal="left" vertical="top"/>
    </xf>
    <xf numFmtId="0" fontId="8" fillId="3" borderId="19" xfId="0" applyFont="1" applyFill="1" applyBorder="1" applyAlignment="1">
      <alignment horizontal="left" vertical="top"/>
    </xf>
    <xf numFmtId="0" fontId="8" fillId="4" borderId="18" xfId="0" applyFont="1" applyFill="1" applyBorder="1" applyAlignment="1">
      <alignment horizontal="left" vertical="top"/>
    </xf>
    <xf numFmtId="0" fontId="8" fillId="3" borderId="12" xfId="0" applyFont="1" applyFill="1" applyBorder="1" applyAlignment="1">
      <alignment horizontal="left" vertical="top"/>
    </xf>
    <xf numFmtId="0" fontId="8" fillId="4" borderId="24" xfId="0" applyFont="1" applyFill="1" applyBorder="1" applyAlignment="1">
      <alignment horizontal="left" vertical="top"/>
    </xf>
    <xf numFmtId="0" fontId="8" fillId="4" borderId="2" xfId="0" applyFont="1" applyFill="1" applyBorder="1" applyAlignment="1">
      <alignment horizontal="left" vertical="top"/>
    </xf>
    <xf numFmtId="0" fontId="8" fillId="4" borderId="13" xfId="0" applyFont="1" applyFill="1" applyBorder="1" applyAlignment="1">
      <alignment horizontal="left" vertical="top"/>
    </xf>
    <xf numFmtId="0" fontId="8" fillId="3" borderId="15" xfId="0" applyFont="1" applyFill="1" applyBorder="1" applyAlignment="1">
      <alignment horizontal="left" vertical="top"/>
    </xf>
    <xf numFmtId="0" fontId="8" fillId="3" borderId="2" xfId="0" applyFont="1" applyFill="1" applyBorder="1" applyAlignment="1">
      <alignment horizontal="left" vertical="top"/>
    </xf>
    <xf numFmtId="0" fontId="8" fillId="2" borderId="2" xfId="0" applyFont="1" applyFill="1" applyBorder="1" applyAlignment="1">
      <alignment horizontal="left" vertical="top"/>
    </xf>
    <xf numFmtId="0" fontId="8" fillId="3" borderId="23" xfId="0" applyFont="1" applyFill="1" applyBorder="1" applyAlignment="1">
      <alignment horizontal="left" vertical="top"/>
    </xf>
    <xf numFmtId="164" fontId="8" fillId="4" borderId="3" xfId="0" applyNumberFormat="1" applyFont="1" applyFill="1" applyBorder="1" applyAlignment="1">
      <alignment horizontal="left" vertical="top"/>
    </xf>
    <xf numFmtId="164" fontId="8" fillId="4" borderId="1" xfId="0" applyNumberFormat="1" applyFont="1" applyFill="1" applyBorder="1" applyAlignment="1">
      <alignment horizontal="left" vertical="top"/>
    </xf>
    <xf numFmtId="0" fontId="8" fillId="0" borderId="0" xfId="0" applyFont="1"/>
    <xf numFmtId="0" fontId="8" fillId="2" borderId="0" xfId="0" applyFont="1" applyFill="1" applyAlignment="1">
      <alignment wrapText="1"/>
    </xf>
    <xf numFmtId="0" fontId="8" fillId="5" borderId="1" xfId="0" applyFont="1" applyFill="1" applyBorder="1"/>
    <xf numFmtId="0" fontId="8" fillId="5" borderId="1" xfId="0" applyFont="1" applyFill="1" applyBorder="1" applyAlignment="1">
      <alignment wrapText="1"/>
    </xf>
    <xf numFmtId="0" fontId="8" fillId="5" borderId="0" xfId="0" applyFont="1" applyFill="1"/>
    <xf numFmtId="2" fontId="8" fillId="4" borderId="1" xfId="0" applyNumberFormat="1" applyFont="1" applyFill="1" applyBorder="1" applyAlignment="1">
      <alignment vertical="center"/>
    </xf>
    <xf numFmtId="0" fontId="7" fillId="2" borderId="0" xfId="0" applyFont="1" applyFill="1"/>
    <xf numFmtId="0" fontId="36" fillId="2" borderId="0" xfId="0" applyFont="1" applyFill="1"/>
    <xf numFmtId="0" fontId="37" fillId="6" borderId="1" xfId="0" applyFont="1" applyFill="1" applyBorder="1" applyAlignment="1">
      <alignment wrapText="1"/>
    </xf>
    <xf numFmtId="0" fontId="37" fillId="6" borderId="1" xfId="0" applyFont="1" applyFill="1" applyBorder="1"/>
    <xf numFmtId="0" fontId="34" fillId="3" borderId="1" xfId="0" applyFont="1" applyFill="1" applyBorder="1"/>
    <xf numFmtId="165" fontId="34" fillId="4" borderId="1" xfId="0" applyNumberFormat="1" applyFont="1" applyFill="1" applyBorder="1"/>
    <xf numFmtId="0" fontId="33" fillId="2" borderId="0" xfId="0" applyFont="1" applyFill="1" applyAlignment="1">
      <alignment horizontal="left" vertical="top"/>
    </xf>
    <xf numFmtId="0" fontId="6" fillId="0" borderId="0" xfId="0" applyFont="1" applyAlignment="1">
      <alignment vertical="top"/>
    </xf>
    <xf numFmtId="0" fontId="20" fillId="3" borderId="1" xfId="0" applyFont="1" applyFill="1" applyBorder="1"/>
    <xf numFmtId="0" fontId="39" fillId="2" borderId="0" xfId="1" applyFont="1" applyFill="1"/>
    <xf numFmtId="0" fontId="5" fillId="2" borderId="0" xfId="0" applyFont="1" applyFill="1"/>
    <xf numFmtId="0" fontId="20" fillId="3" borderId="1" xfId="0" applyFont="1" applyFill="1" applyBorder="1" applyAlignment="1">
      <alignment wrapText="1"/>
    </xf>
    <xf numFmtId="0" fontId="4" fillId="0" borderId="0" xfId="0" applyFont="1" applyAlignment="1">
      <alignment vertical="top"/>
    </xf>
    <xf numFmtId="0" fontId="13" fillId="2" borderId="0" xfId="0" applyFont="1" applyFill="1" applyAlignment="1">
      <alignment horizontal="left" vertical="top"/>
    </xf>
    <xf numFmtId="0" fontId="3" fillId="2" borderId="0" xfId="0" applyFont="1" applyFill="1"/>
    <xf numFmtId="0" fontId="2" fillId="2" borderId="0" xfId="0" applyFont="1" applyFill="1"/>
    <xf numFmtId="0" fontId="8" fillId="2" borderId="1" xfId="0" applyFont="1" applyFill="1" applyBorder="1" applyAlignment="1">
      <alignment vertical="center" wrapText="1"/>
    </xf>
    <xf numFmtId="0" fontId="14" fillId="8" borderId="1" xfId="0" applyFont="1" applyFill="1" applyBorder="1" applyAlignment="1">
      <alignment horizontal="center" vertical="center" wrapText="1"/>
    </xf>
    <xf numFmtId="0" fontId="14" fillId="8" borderId="1" xfId="0" applyFont="1" applyFill="1" applyBorder="1" applyAlignment="1">
      <alignment horizontal="center" vertical="center"/>
    </xf>
    <xf numFmtId="2" fontId="8" fillId="2" borderId="1" xfId="0" applyNumberFormat="1" applyFont="1" applyFill="1" applyBorder="1" applyAlignment="1">
      <alignment horizontal="center" vertical="center"/>
    </xf>
    <xf numFmtId="0" fontId="8" fillId="4" borderId="8" xfId="0" applyFont="1" applyFill="1" applyBorder="1" applyAlignment="1">
      <alignment vertical="center"/>
    </xf>
    <xf numFmtId="2" fontId="18" fillId="4" borderId="1" xfId="0" applyNumberFormat="1" applyFont="1" applyFill="1" applyBorder="1" applyAlignment="1">
      <alignment vertical="center"/>
    </xf>
    <xf numFmtId="2" fontId="8" fillId="4" borderId="1" xfId="0" applyNumberFormat="1" applyFont="1" applyFill="1" applyBorder="1" applyAlignment="1">
      <alignment horizontal="right" vertical="center"/>
    </xf>
    <xf numFmtId="1" fontId="18" fillId="4" borderId="1" xfId="0" applyNumberFormat="1" applyFont="1" applyFill="1" applyBorder="1" applyAlignment="1">
      <alignment vertical="center"/>
    </xf>
    <xf numFmtId="2" fontId="18" fillId="4" borderId="3" xfId="0" applyNumberFormat="1" applyFont="1" applyFill="1" applyBorder="1" applyAlignment="1">
      <alignment vertical="center"/>
    </xf>
    <xf numFmtId="2" fontId="18" fillId="4" borderId="1" xfId="0" applyNumberFormat="1" applyFont="1" applyFill="1" applyBorder="1" applyAlignment="1">
      <alignment vertical="center" wrapText="1"/>
    </xf>
    <xf numFmtId="0" fontId="8" fillId="4" borderId="11" xfId="0" applyFont="1" applyFill="1" applyBorder="1" applyAlignment="1">
      <alignment vertical="center"/>
    </xf>
    <xf numFmtId="2" fontId="18" fillId="4" borderId="4" xfId="0" applyNumberFormat="1" applyFont="1" applyFill="1" applyBorder="1" applyAlignment="1">
      <alignment vertical="center"/>
    </xf>
    <xf numFmtId="0" fontId="17" fillId="5" borderId="1" xfId="0" applyFont="1" applyFill="1" applyBorder="1" applyAlignment="1">
      <alignment horizontal="left" wrapText="1"/>
    </xf>
    <xf numFmtId="0" fontId="22" fillId="5" borderId="4" xfId="0" applyFont="1" applyFill="1" applyBorder="1" applyAlignment="1">
      <alignment vertical="top" wrapText="1"/>
    </xf>
    <xf numFmtId="0" fontId="18" fillId="2" borderId="0" xfId="0" applyFont="1" applyFill="1" applyAlignment="1">
      <alignment horizontal="left" wrapText="1"/>
    </xf>
    <xf numFmtId="0" fontId="5" fillId="2" borderId="0" xfId="0" applyFont="1" applyFill="1" applyAlignment="1">
      <alignment horizontal="left" vertical="top" wrapText="1"/>
    </xf>
    <xf numFmtId="0" fontId="34" fillId="2" borderId="0" xfId="0" applyFont="1" applyFill="1" applyAlignment="1">
      <alignment horizontal="left" wrapText="1"/>
    </xf>
    <xf numFmtId="0" fontId="18" fillId="2" borderId="0" xfId="0" applyFont="1" applyFill="1" applyAlignment="1">
      <alignment horizontal="left" vertical="top" wrapText="1"/>
    </xf>
    <xf numFmtId="0" fontId="8" fillId="2" borderId="0" xfId="0" applyFont="1" applyFill="1" applyAlignment="1">
      <alignment horizontal="left" vertical="top" wrapText="1"/>
    </xf>
    <xf numFmtId="0" fontId="24" fillId="5" borderId="12" xfId="0" applyFont="1" applyFill="1" applyBorder="1" applyAlignment="1">
      <alignment horizontal="center" vertical="center"/>
    </xf>
    <xf numFmtId="0" fontId="24" fillId="5" borderId="8" xfId="0" applyFont="1" applyFill="1" applyBorder="1" applyAlignment="1">
      <alignment horizontal="center" vertical="center"/>
    </xf>
    <xf numFmtId="0" fontId="2" fillId="2" borderId="32" xfId="0" applyFont="1" applyFill="1" applyBorder="1" applyAlignment="1">
      <alignment horizontal="left" wrapText="1"/>
    </xf>
    <xf numFmtId="0" fontId="14" fillId="2" borderId="4" xfId="0" applyFont="1" applyFill="1" applyBorder="1" applyAlignment="1">
      <alignment horizontal="center"/>
    </xf>
    <xf numFmtId="0" fontId="14" fillId="2" borderId="5" xfId="0" applyFont="1" applyFill="1" applyBorder="1" applyAlignment="1">
      <alignment horizontal="center"/>
    </xf>
    <xf numFmtId="0" fontId="14" fillId="2" borderId="3" xfId="0" applyFont="1" applyFill="1" applyBorder="1" applyAlignment="1">
      <alignment horizontal="center"/>
    </xf>
    <xf numFmtId="0" fontId="14" fillId="2" borderId="4" xfId="0" applyFont="1" applyFill="1" applyBorder="1" applyAlignment="1">
      <alignment horizontal="center" wrapText="1"/>
    </xf>
    <xf numFmtId="0" fontId="14" fillId="2" borderId="5" xfId="0" applyFont="1" applyFill="1" applyBorder="1" applyAlignment="1">
      <alignment horizontal="center" wrapText="1"/>
    </xf>
    <xf numFmtId="0" fontId="14" fillId="2" borderId="3" xfId="0" applyFont="1" applyFill="1" applyBorder="1" applyAlignment="1">
      <alignment horizontal="center" wrapText="1"/>
    </xf>
    <xf numFmtId="0" fontId="15" fillId="2" borderId="4" xfId="1" applyFont="1" applyFill="1" applyBorder="1" applyAlignment="1">
      <alignment horizontal="left" vertical="center" wrapText="1"/>
    </xf>
    <xf numFmtId="0" fontId="15" fillId="2" borderId="5" xfId="1" applyFont="1" applyFill="1" applyBorder="1" applyAlignment="1">
      <alignment horizontal="left" vertical="center" wrapText="1"/>
    </xf>
    <xf numFmtId="0" fontId="15" fillId="2" borderId="3" xfId="1" applyFont="1" applyFill="1" applyBorder="1" applyAlignment="1">
      <alignment horizontal="left" vertical="center" wrapText="1"/>
    </xf>
    <xf numFmtId="0" fontId="9" fillId="2" borderId="4" xfId="1" applyFill="1" applyBorder="1" applyAlignment="1">
      <alignment horizontal="left" vertical="center" wrapText="1"/>
    </xf>
    <xf numFmtId="0" fontId="9" fillId="2" borderId="5" xfId="1" applyFill="1" applyBorder="1" applyAlignment="1">
      <alignment horizontal="left" vertical="center" wrapText="1"/>
    </xf>
    <xf numFmtId="0" fontId="9" fillId="2" borderId="3" xfId="1" applyFill="1" applyBorder="1" applyAlignment="1">
      <alignment horizontal="left" vertical="center" wrapText="1"/>
    </xf>
    <xf numFmtId="0" fontId="10" fillId="2" borderId="1" xfId="0" applyFont="1" applyFill="1" applyBorder="1" applyAlignment="1">
      <alignment horizontal="left" wrapText="1"/>
    </xf>
    <xf numFmtId="0" fontId="15" fillId="2" borderId="1" xfId="1" applyFont="1" applyFill="1" applyBorder="1" applyAlignment="1">
      <alignment horizontal="left" vertical="center" wrapText="1"/>
    </xf>
    <xf numFmtId="0" fontId="10" fillId="2" borderId="1" xfId="0" applyFont="1" applyFill="1" applyBorder="1" applyAlignment="1">
      <alignment horizontal="left" vertical="center" wrapText="1"/>
    </xf>
    <xf numFmtId="0" fontId="9" fillId="2" borderId="1" xfId="1" applyFill="1" applyBorder="1" applyAlignment="1">
      <alignment horizontal="left" vertical="center" wrapText="1"/>
    </xf>
    <xf numFmtId="0" fontId="2" fillId="2" borderId="0" xfId="0" applyFont="1" applyFill="1" applyBorder="1" applyAlignment="1">
      <alignment horizontal="left" wrapText="1"/>
    </xf>
  </cellXfs>
  <cellStyles count="2">
    <cellStyle name="Hyperlink" xfId="1" builtinId="8"/>
    <cellStyle name="Normal" xfId="0" builtinId="0"/>
  </cellStyles>
  <dxfs count="119">
    <dxf>
      <font>
        <color theme="0"/>
      </font>
      <fill>
        <patternFill>
          <bgColor rgb="FFC00000"/>
        </patternFill>
      </fill>
    </dxf>
    <dxf>
      <font>
        <color theme="0"/>
      </font>
      <fill>
        <patternFill>
          <bgColor rgb="FFC00000"/>
        </patternFill>
      </fill>
    </dxf>
    <dxf>
      <fill>
        <patternFill>
          <bgColor theme="9"/>
        </patternFill>
      </fill>
    </dxf>
    <dxf>
      <font>
        <color theme="0"/>
      </font>
      <fill>
        <patternFill>
          <bgColor rgb="FFC00000"/>
        </patternFill>
      </fill>
    </dxf>
    <dxf>
      <font>
        <color theme="0"/>
      </font>
      <fill>
        <patternFill>
          <bgColor rgb="FFC00000"/>
        </patternFill>
      </fill>
    </dxf>
    <dxf>
      <font>
        <color theme="0" tint="-0.34998626667073579"/>
      </font>
    </dxf>
    <dxf>
      <font>
        <color theme="0"/>
      </font>
      <fill>
        <patternFill>
          <bgColor rgb="FFC00000"/>
        </patternFill>
      </fill>
    </dxf>
    <dxf>
      <font>
        <color theme="0" tint="-0.34998626667073579"/>
      </font>
    </dxf>
    <dxf>
      <font>
        <color theme="0"/>
      </font>
      <fill>
        <patternFill>
          <bgColor rgb="FFC00000"/>
        </patternFill>
      </fill>
    </dxf>
    <dxf>
      <font>
        <color theme="0"/>
      </font>
      <fill>
        <patternFill>
          <fgColor rgb="FFC00000"/>
          <bgColor rgb="FFC00000"/>
        </patternFill>
      </fill>
    </dxf>
    <dxf>
      <font>
        <b val="0"/>
        <i val="0"/>
        <strike val="0"/>
        <condense val="0"/>
        <extend val="0"/>
        <outline val="0"/>
        <shadow val="0"/>
        <u val="none"/>
        <vertAlign val="baseline"/>
        <sz val="11"/>
        <color auto="1"/>
        <name val="Century Gothic"/>
        <family val="2"/>
        <scheme val="none"/>
      </font>
      <numFmt numFmtId="2" formatCode="0.00"/>
      <fill>
        <patternFill patternType="solid">
          <fgColor indexed="64"/>
          <bgColor theme="0" tint="-0.34998626667073579"/>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entury Gothic"/>
        <family val="2"/>
        <scheme val="none"/>
      </font>
      <numFmt numFmtId="2" formatCode="0.00"/>
      <fill>
        <patternFill patternType="solid">
          <fgColor indexed="64"/>
          <bgColor theme="0" tint="-0.34998626667073579"/>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entury Gothic"/>
        <family val="2"/>
        <scheme val="none"/>
      </font>
      <numFmt numFmtId="2" formatCode="0.00"/>
      <fill>
        <patternFill patternType="solid">
          <fgColor indexed="64"/>
          <bgColor theme="0" tint="-0.34998626667073579"/>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entury Gothic"/>
        <family val="2"/>
        <scheme val="none"/>
      </font>
      <numFmt numFmtId="2" formatCode="0.00"/>
      <fill>
        <patternFill patternType="solid">
          <fgColor indexed="64"/>
          <bgColor theme="0" tint="-0.34998626667073579"/>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entury Gothic"/>
        <family val="2"/>
        <scheme val="none"/>
      </font>
      <numFmt numFmtId="2" formatCode="0.00"/>
      <fill>
        <patternFill patternType="solid">
          <fgColor indexed="64"/>
          <bgColor theme="0" tint="-0.34998626667073579"/>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entury Gothic"/>
        <family val="2"/>
        <scheme val="none"/>
      </font>
      <numFmt numFmtId="2" formatCode="0.00"/>
      <fill>
        <patternFill patternType="solid">
          <fgColor indexed="64"/>
          <bgColor theme="0" tint="-0.34998626667073579"/>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entury Gothic"/>
        <family val="2"/>
        <scheme val="none"/>
      </font>
      <numFmt numFmtId="2" formatCode="0.00"/>
      <fill>
        <patternFill patternType="solid">
          <fgColor indexed="64"/>
          <bgColor theme="0" tint="-0.34998626667073579"/>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entury Gothic"/>
        <family val="2"/>
        <scheme val="none"/>
      </font>
      <numFmt numFmtId="2" formatCode="0.00"/>
      <fill>
        <patternFill patternType="solid">
          <fgColor indexed="64"/>
          <bgColor theme="0" tint="-0.34998626667073579"/>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entury Gothic"/>
        <family val="2"/>
        <scheme val="none"/>
      </font>
      <numFmt numFmtId="1" formatCode="0"/>
      <fill>
        <patternFill patternType="solid">
          <fgColor indexed="64"/>
          <bgColor theme="0" tint="-0.34998626667073579"/>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numFmt numFmtId="2" formatCode="0.00"/>
      <fill>
        <patternFill patternType="solid">
          <fgColor indexed="64"/>
          <bgColor theme="0" tint="-0.34998626667073579"/>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entury Gothic"/>
        <family val="2"/>
        <scheme val="none"/>
      </font>
      <numFmt numFmtId="2" formatCode="0.00"/>
      <fill>
        <patternFill patternType="solid">
          <fgColor indexed="64"/>
          <bgColor theme="0" tint="-0.34998626667073579"/>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entury Gothic"/>
        <family val="2"/>
        <scheme val="none"/>
      </font>
      <numFmt numFmtId="2" formatCode="0.00"/>
      <fill>
        <patternFill patternType="solid">
          <fgColor indexed="64"/>
          <bgColor theme="0" tint="-0.34998626667073579"/>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numFmt numFmtId="0" formatCode="General"/>
      <fill>
        <patternFill patternType="solid">
          <fgColor indexed="64"/>
          <bgColor theme="0" tint="-0.34998626667073579"/>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fill>
        <patternFill patternType="solid">
          <fgColor indexed="64"/>
          <bgColor theme="0" tint="-0.34998626667073579"/>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fill>
        <patternFill patternType="solid">
          <fgColor indexed="64"/>
          <bgColor theme="0" tint="-0.34998626667073579"/>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fill>
        <patternFill patternType="solid">
          <fgColor indexed="64"/>
          <bgColor theme="0" tint="-0.34998626667073579"/>
        </patternFill>
      </fill>
      <alignment vertical="center" textRotation="0" indent="0" justifyLastLine="0" shrinkToFit="0" readingOrder="0"/>
      <border diagonalUp="0" diagonalDown="0" outline="0">
        <left/>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entury Gothic"/>
        <family val="2"/>
        <scheme val="none"/>
      </font>
      <fill>
        <patternFill patternType="solid">
          <fgColor indexed="64"/>
          <bgColor theme="0" tint="-0.34998626667073579"/>
        </patternFill>
      </fill>
    </dxf>
    <dxf>
      <font>
        <strike val="0"/>
        <outline val="0"/>
        <shadow val="0"/>
        <u val="none"/>
        <vertAlign val="baseline"/>
        <name val="Century Gothic"/>
        <family val="2"/>
        <scheme val="none"/>
      </font>
      <fill>
        <patternFill patternType="solid">
          <fgColor indexed="64"/>
          <bgColor theme="3"/>
        </patternFill>
      </fill>
    </dxf>
    <dxf>
      <font>
        <b val="0"/>
        <i val="0"/>
        <strike val="0"/>
        <condense val="0"/>
        <extend val="0"/>
        <outline val="0"/>
        <shadow val="0"/>
        <u val="none"/>
        <vertAlign val="baseline"/>
        <sz val="11"/>
        <color theme="1"/>
        <name val="Century Gothic"/>
        <family val="2"/>
        <scheme val="none"/>
      </font>
      <numFmt numFmtId="0" formatCode="General"/>
      <fill>
        <patternFill patternType="solid">
          <fgColor indexed="64"/>
          <bgColor theme="0"/>
        </patternFill>
      </fill>
    </dxf>
    <dxf>
      <font>
        <b val="0"/>
        <i val="0"/>
        <strike val="0"/>
        <condense val="0"/>
        <extend val="0"/>
        <outline val="0"/>
        <shadow val="0"/>
        <u val="none"/>
        <vertAlign val="baseline"/>
        <sz val="11"/>
        <color theme="1"/>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Century Gothic"/>
        <family val="2"/>
        <scheme val="none"/>
      </font>
    </dxf>
    <dxf>
      <font>
        <b val="0"/>
        <i val="0"/>
        <strike val="0"/>
        <condense val="0"/>
        <extend val="0"/>
        <outline val="0"/>
        <shadow val="0"/>
        <u val="none"/>
        <vertAlign val="baseline"/>
        <sz val="12"/>
        <color theme="0"/>
        <name val="Century Gothic"/>
        <family val="2"/>
        <scheme val="none"/>
      </font>
      <fill>
        <patternFill patternType="solid">
          <fgColor indexed="64"/>
          <bgColor theme="3"/>
        </patternFill>
      </fill>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entury Gothic"/>
        <family val="2"/>
        <scheme val="none"/>
      </font>
      <numFmt numFmtId="0" formatCode="General"/>
      <fill>
        <patternFill patternType="solid">
          <fgColor indexed="64"/>
          <bgColor theme="0" tint="-0.34998626667073579"/>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numFmt numFmtId="0" formatCode="General"/>
      <fill>
        <patternFill patternType="solid">
          <fgColor indexed="64"/>
          <bgColor theme="0"/>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numFmt numFmtId="164" formatCode="0.000"/>
      <fill>
        <patternFill patternType="solid">
          <fgColor indexed="64"/>
          <bgColor theme="0" tint="-0.34998626667073579"/>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numFmt numFmtId="0" formatCode="General"/>
      <fill>
        <patternFill patternType="solid">
          <fgColor indexed="64"/>
          <bgColor theme="0" tint="-0.34998626667073579"/>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numFmt numFmtId="0" formatCode="General"/>
      <fill>
        <patternFill patternType="solid">
          <fgColor indexed="64"/>
          <bgColor theme="0" tint="-0.34998626667073579"/>
        </patternFill>
      </fill>
      <alignment horizontal="left" vertical="top"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entury Gothic"/>
        <family val="2"/>
        <scheme val="none"/>
      </font>
      <numFmt numFmtId="0" formatCode="General"/>
      <fill>
        <patternFill patternType="solid">
          <fgColor indexed="64"/>
          <bgColor theme="0" tint="-0.34998626667073579"/>
        </patternFill>
      </fill>
      <alignment horizontal="left" vertical="top"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entury Gothic"/>
        <family val="2"/>
        <scheme val="none"/>
      </font>
      <numFmt numFmtId="0" formatCode="General"/>
      <fill>
        <patternFill patternType="solid">
          <fgColor indexed="64"/>
          <bgColor theme="0" tint="-0.34998626667073579"/>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numFmt numFmtId="0" formatCode="General"/>
      <fill>
        <patternFill patternType="solid">
          <fgColor indexed="64"/>
          <bgColor theme="0" tint="-0.34998626667073579"/>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numFmt numFmtId="0" formatCode="General"/>
      <fill>
        <patternFill patternType="solid">
          <fgColor indexed="64"/>
          <bgColor theme="0" tint="-0.34998626667073579"/>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numFmt numFmtId="0" formatCode="General"/>
      <fill>
        <patternFill patternType="solid">
          <fgColor indexed="64"/>
          <bgColor theme="0" tint="-0.34998626667073579"/>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numFmt numFmtId="0" formatCode="General"/>
      <fill>
        <patternFill patternType="solid">
          <fgColor indexed="64"/>
          <bgColor theme="0" tint="-0.34998626667073579"/>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border>
    </dxf>
    <dxf>
      <font>
        <b val="0"/>
        <i val="0"/>
        <strike val="0"/>
        <condense val="0"/>
        <extend val="0"/>
        <outline val="0"/>
        <shadow val="0"/>
        <u val="none"/>
        <vertAlign val="baseline"/>
        <sz val="11"/>
        <color rgb="FF000000"/>
        <name val="Century Gothic"/>
        <family val="2"/>
        <scheme val="none"/>
      </font>
      <fill>
        <patternFill patternType="solid">
          <fgColor rgb="FF000000"/>
          <bgColor rgb="FFFFFFFF"/>
        </patternFill>
      </fill>
      <alignment horizontal="left" vertical="top" textRotation="0" wrapText="0" indent="0" justifyLastLine="0" shrinkToFit="0" readingOrder="0"/>
    </dxf>
    <dxf>
      <border>
        <bottom style="medium">
          <color rgb="FF000000"/>
        </bottom>
      </border>
    </dxf>
    <dxf>
      <font>
        <b val="0"/>
        <i val="0"/>
        <strike val="0"/>
        <condense val="0"/>
        <extend val="0"/>
        <outline val="0"/>
        <shadow val="0"/>
        <u val="none"/>
        <vertAlign val="baseline"/>
        <sz val="12"/>
        <color theme="1"/>
        <name val="Century Gothic"/>
        <family val="2"/>
        <scheme val="none"/>
      </font>
      <fill>
        <patternFill patternType="solid">
          <fgColor indexed="64"/>
          <bgColor theme="3"/>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numFmt numFmtId="0" formatCode="General"/>
      <fill>
        <patternFill patternType="solid">
          <fgColor indexed="64"/>
          <bgColor theme="0" tint="-0.34998626667073579"/>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numFmt numFmtId="0" formatCode="General"/>
      <fill>
        <patternFill patternType="solid">
          <fgColor indexed="64"/>
          <bgColor theme="0"/>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style="medium">
          <color indexed="64"/>
        </right>
        <top/>
        <bottom style="thin">
          <color indexed="64"/>
        </bottom>
      </border>
    </dxf>
    <dxf>
      <font>
        <b val="0"/>
        <i val="0"/>
        <strike val="0"/>
        <condense val="0"/>
        <extend val="0"/>
        <outline val="0"/>
        <shadow val="0"/>
        <u val="none"/>
        <vertAlign val="baseline"/>
        <sz val="11"/>
        <color theme="1"/>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theme="1"/>
        <name val="Century Gothic"/>
        <family val="2"/>
        <scheme val="none"/>
      </font>
      <numFmt numFmtId="0" formatCode="General"/>
      <fill>
        <patternFill patternType="solid">
          <fgColor indexed="64"/>
          <bgColor theme="0" tint="-0.34998626667073579"/>
        </patternFill>
      </fill>
      <alignment horizontal="left" vertical="top" textRotation="0" wrapText="0" indent="0" justifyLastLine="0" shrinkToFit="0" readingOrder="0"/>
      <border diagonalUp="0" diagonalDown="0">
        <left style="thin">
          <color indexed="64"/>
        </left>
        <right style="thin">
          <color indexed="64"/>
        </right>
        <top/>
        <bottom style="thin">
          <color indexed="64"/>
        </bottom>
      </border>
    </dxf>
    <dxf>
      <font>
        <b val="0"/>
        <i val="0"/>
        <strike val="0"/>
        <condense val="0"/>
        <extend val="0"/>
        <outline val="0"/>
        <shadow val="0"/>
        <u val="none"/>
        <vertAlign val="baseline"/>
        <sz val="11"/>
        <color theme="1"/>
        <name val="Century Gothic"/>
        <family val="2"/>
        <scheme val="none"/>
      </font>
      <numFmt numFmtId="0" formatCode="General"/>
      <fill>
        <patternFill patternType="solid">
          <fgColor indexed="64"/>
          <bgColor theme="0" tint="-0.34998626667073579"/>
        </patternFill>
      </fill>
      <alignment horizontal="left" vertical="top" textRotation="0" wrapText="0" indent="0" justifyLastLine="0" shrinkToFit="0" readingOrder="0"/>
      <border diagonalUp="0" diagonalDown="0">
        <left style="thin">
          <color indexed="64"/>
        </left>
        <right style="thin">
          <color indexed="64"/>
        </right>
        <top/>
        <bottom style="thin">
          <color indexed="64"/>
        </bottom>
      </border>
    </dxf>
    <dxf>
      <font>
        <b val="0"/>
        <i val="0"/>
        <strike val="0"/>
        <condense val="0"/>
        <extend val="0"/>
        <outline val="0"/>
        <shadow val="0"/>
        <u val="none"/>
        <vertAlign val="baseline"/>
        <sz val="11"/>
        <color theme="1"/>
        <name val="Century Gothic"/>
        <family val="2"/>
        <scheme val="none"/>
      </font>
      <numFmt numFmtId="0" formatCode="General"/>
      <fill>
        <patternFill patternType="solid">
          <fgColor indexed="64"/>
          <bgColor theme="0" tint="-0.34998626667073579"/>
        </patternFill>
      </fill>
      <alignment horizontal="left" vertical="top"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entury Gothic"/>
        <family val="2"/>
        <scheme val="none"/>
      </font>
      <numFmt numFmtId="0" formatCode="General"/>
      <fill>
        <patternFill patternType="solid">
          <fgColor indexed="64"/>
          <bgColor theme="0" tint="-0.34998626667073579"/>
        </patternFill>
      </fill>
      <alignment horizontal="left" vertical="top"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entury Gothic"/>
        <family val="2"/>
        <scheme val="none"/>
      </font>
      <numFmt numFmtId="0" formatCode="General"/>
      <fill>
        <patternFill patternType="solid">
          <fgColor indexed="64"/>
          <bgColor theme="0" tint="-0.34998626667073579"/>
        </patternFill>
      </fill>
      <alignment horizontal="left" vertical="top" textRotation="0" wrapText="0" indent="0" justifyLastLine="0" shrinkToFit="0" readingOrder="0"/>
      <border diagonalUp="0" diagonalDown="0">
        <left style="thin">
          <color indexed="64"/>
        </left>
        <right style="thin">
          <color indexed="64"/>
        </right>
        <top/>
        <bottom style="thin">
          <color indexed="64"/>
        </bottom>
      </border>
    </dxf>
    <dxf>
      <font>
        <b val="0"/>
        <i val="0"/>
        <strike val="0"/>
        <condense val="0"/>
        <extend val="0"/>
        <outline val="0"/>
        <shadow val="0"/>
        <u val="none"/>
        <vertAlign val="baseline"/>
        <sz val="11"/>
        <color theme="1"/>
        <name val="Century Gothic"/>
        <family val="2"/>
        <scheme val="none"/>
      </font>
      <numFmt numFmtId="0" formatCode="General"/>
      <fill>
        <patternFill patternType="solid">
          <fgColor indexed="64"/>
          <bgColor theme="0" tint="-0.34998626667073579"/>
        </patternFill>
      </fill>
      <alignment horizontal="left" vertical="top" textRotation="0" wrapText="0" indent="0" justifyLastLine="0" shrinkToFit="0" readingOrder="0"/>
      <border diagonalUp="0" diagonalDown="0">
        <left style="thin">
          <color indexed="64"/>
        </left>
        <right style="thin">
          <color indexed="64"/>
        </right>
        <top/>
        <bottom style="thin">
          <color indexed="64"/>
        </bottom>
      </border>
    </dxf>
    <dxf>
      <font>
        <b val="0"/>
        <i val="0"/>
        <strike val="0"/>
        <condense val="0"/>
        <extend val="0"/>
        <outline val="0"/>
        <shadow val="0"/>
        <u val="none"/>
        <vertAlign val="baseline"/>
        <sz val="11"/>
        <color theme="1"/>
        <name val="Century Gothic"/>
        <family val="2"/>
        <scheme val="none"/>
      </font>
      <numFmt numFmtId="0" formatCode="General"/>
      <fill>
        <patternFill patternType="solid">
          <fgColor indexed="64"/>
          <bgColor theme="0" tint="-0.34998626667073579"/>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numFmt numFmtId="0" formatCode="General"/>
      <fill>
        <patternFill patternType="solid">
          <fgColor indexed="64"/>
          <bgColor theme="0" tint="-0.34998626667073579"/>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numFmt numFmtId="0" formatCode="General"/>
      <fill>
        <patternFill patternType="solid">
          <fgColor indexed="64"/>
          <bgColor theme="0" tint="-0.34998626667073579"/>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numFmt numFmtId="0" formatCode="General"/>
      <fill>
        <patternFill patternType="solid">
          <fgColor indexed="64"/>
          <bgColor theme="0" tint="-0.34998626667073579"/>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1"/>
        <color theme="1"/>
        <name val="Century Gothic"/>
        <family val="2"/>
        <scheme val="none"/>
      </font>
      <numFmt numFmtId="0" formatCode="General"/>
      <fill>
        <patternFill patternType="solid">
          <fgColor indexed="64"/>
          <bgColor theme="0" tint="-0.34998626667073579"/>
        </patternFill>
      </fill>
      <alignment horizontal="left" vertical="top" textRotation="0" wrapText="0" indent="0" justifyLastLine="0" shrinkToFit="0" readingOrder="0"/>
      <border diagonalUp="0" diagonalDown="0" outline="0">
        <left style="medium">
          <color indexed="64"/>
        </left>
        <right style="thin">
          <color indexed="64"/>
        </right>
        <top/>
        <bottom style="thin">
          <color indexed="64"/>
        </bottom>
      </border>
    </dxf>
    <dxf>
      <border outline="0">
        <left style="thin">
          <color indexed="64"/>
        </left>
        <right style="thin">
          <color indexed="64"/>
        </right>
      </border>
    </dxf>
    <dxf>
      <font>
        <b val="0"/>
        <i val="0"/>
        <strike val="0"/>
        <condense val="0"/>
        <extend val="0"/>
        <outline val="0"/>
        <shadow val="0"/>
        <u val="none"/>
        <vertAlign val="baseline"/>
        <sz val="11"/>
        <color theme="1"/>
        <name val="Century Gothic"/>
        <family val="2"/>
        <scheme val="none"/>
      </font>
      <fill>
        <patternFill patternType="solid">
          <fgColor indexed="64"/>
          <bgColor theme="0"/>
        </patternFill>
      </fill>
      <alignment horizontal="left" vertical="top" textRotation="0" wrapText="0" indent="0" justifyLastLine="0" shrinkToFit="0" readingOrder="0"/>
    </dxf>
    <dxf>
      <border>
        <bottom style="medium">
          <color indexed="64"/>
        </bottom>
      </border>
    </dxf>
    <dxf>
      <font>
        <b val="0"/>
        <i val="0"/>
        <strike val="0"/>
        <condense val="0"/>
        <extend val="0"/>
        <outline val="0"/>
        <shadow val="0"/>
        <u val="none"/>
        <vertAlign val="baseline"/>
        <sz val="12"/>
        <color theme="1"/>
        <name val="Century Gothic"/>
        <family val="2"/>
        <scheme val="none"/>
      </font>
      <fill>
        <patternFill patternType="solid">
          <fgColor indexed="64"/>
          <bgColor theme="3"/>
        </patternFill>
      </fill>
      <alignment horizontal="left" vertical="top" textRotation="0" wrapText="1" indent="0" justifyLastLine="0" shrinkToFit="0" readingOrder="0"/>
    </dxf>
    <dxf>
      <font>
        <b val="0"/>
        <i val="0"/>
        <strike val="0"/>
        <condense val="0"/>
        <extend val="0"/>
        <outline val="0"/>
        <shadow val="0"/>
        <u val="none"/>
        <vertAlign val="baseline"/>
        <sz val="11"/>
        <color rgb="FF000000"/>
        <name val="Century Gothic"/>
        <family val="2"/>
        <scheme val="none"/>
      </font>
      <fill>
        <patternFill patternType="solid">
          <fgColor rgb="FF000000"/>
          <bgColor rgb="FFFFF2CC"/>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entury Gothic"/>
        <family val="2"/>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left style="thin">
          <color indexed="64"/>
        </left>
        <right style="thin">
          <color indexed="64"/>
        </right>
        <top style="thin">
          <color theme="4"/>
        </top>
        <bottom style="thin">
          <color indexed="64"/>
        </bottom>
        <vertical/>
        <horizontal/>
      </border>
    </dxf>
    <dxf>
      <font>
        <b val="0"/>
        <i val="0"/>
        <strike val="0"/>
        <condense val="0"/>
        <extend val="0"/>
        <outline val="0"/>
        <shadow val="0"/>
        <u val="none"/>
        <vertAlign val="baseline"/>
        <sz val="11"/>
        <color theme="1"/>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left style="thin">
          <color indexed="64"/>
        </left>
        <right style="thin">
          <color indexed="64"/>
        </right>
        <top style="thin">
          <color theme="4"/>
        </top>
        <bottom style="thin">
          <color indexed="64"/>
        </bottom>
        <vertical/>
        <horizontal/>
      </border>
    </dxf>
    <dxf>
      <font>
        <b val="0"/>
        <i val="0"/>
        <strike val="0"/>
        <condense val="0"/>
        <extend val="0"/>
        <outline val="0"/>
        <shadow val="0"/>
        <u val="none"/>
        <vertAlign val="baseline"/>
        <sz val="11"/>
        <color theme="1"/>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style="thin">
          <color indexed="64"/>
        </right>
        <top style="thin">
          <color theme="4"/>
        </top>
        <bottom style="thin">
          <color indexed="64"/>
        </bottom>
      </border>
    </dxf>
    <dxf>
      <font>
        <strike val="0"/>
        <outline val="0"/>
        <shadow val="0"/>
        <u val="none"/>
        <vertAlign val="baseline"/>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style="thin">
          <color indexed="64"/>
        </right>
        <top style="thin">
          <color theme="4"/>
        </top>
        <bottom style="thin">
          <color indexed="64"/>
        </bottom>
      </border>
    </dxf>
    <dxf>
      <font>
        <b val="0"/>
        <i val="0"/>
        <strike val="0"/>
        <condense val="0"/>
        <extend val="0"/>
        <outline val="0"/>
        <shadow val="0"/>
        <u val="none"/>
        <vertAlign val="baseline"/>
        <sz val="11"/>
        <color theme="1"/>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style="thin">
          <color indexed="64"/>
        </right>
        <top style="thin">
          <color theme="4"/>
        </top>
        <bottom style="thin">
          <color indexed="64"/>
        </bottom>
      </border>
    </dxf>
    <dxf>
      <font>
        <strike val="0"/>
        <outline val="0"/>
        <shadow val="0"/>
        <u val="none"/>
        <vertAlign val="baseline"/>
        <name val="Century Gothic"/>
        <family val="2"/>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entury Gothic"/>
        <family val="2"/>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entury Gothic"/>
        <family val="2"/>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entury Gothic"/>
        <family val="2"/>
        <scheme val="none"/>
      </font>
      <numFmt numFmtId="0" formatCode="General"/>
      <fill>
        <patternFill patternType="solid">
          <fgColor indexed="64"/>
          <bgColor theme="0" tint="-0.34998626667073579"/>
        </patternFill>
      </fill>
      <border diagonalUp="0" diagonalDown="0" outline="0">
        <left/>
        <right style="thin">
          <color indexed="64"/>
        </right>
        <top/>
        <bottom style="thin">
          <color indexed="64"/>
        </bottom>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rgb="FF000000"/>
        <name val="Century Gothic"/>
        <family val="2"/>
        <scheme val="none"/>
      </font>
      <fill>
        <patternFill patternType="solid">
          <fgColor rgb="FF000000"/>
          <bgColor rgb="FFFFF2CC"/>
        </patternFill>
      </fill>
      <alignment horizontal="left" vertical="top" textRotation="0" wrapText="0" indent="0" justifyLastLine="0" shrinkToFit="0" readingOrder="0"/>
    </dxf>
    <dxf>
      <border>
        <bottom style="medium">
          <color rgb="FF000000"/>
        </bottom>
      </border>
    </dxf>
    <dxf>
      <font>
        <b/>
        <i val="0"/>
        <strike val="0"/>
        <condense val="0"/>
        <extend val="0"/>
        <outline val="0"/>
        <shadow val="0"/>
        <u val="none"/>
        <vertAlign val="baseline"/>
        <sz val="12"/>
        <color theme="0"/>
        <name val="Century Gothic"/>
        <family val="2"/>
        <scheme val="none"/>
      </font>
      <fill>
        <patternFill patternType="solid">
          <fgColor indexed="64"/>
          <bgColor theme="3"/>
        </patternFill>
      </fill>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entury Gothic"/>
        <family val="2"/>
        <scheme val="none"/>
      </font>
      <fill>
        <patternFill patternType="solid">
          <fgColor indexed="64"/>
          <bgColor theme="7" tint="0.79998168889431442"/>
        </patternFill>
      </fill>
      <border diagonalUp="0" diagonalDown="0" outline="0">
        <left style="thin">
          <color indexed="64"/>
        </left>
        <right style="medium">
          <color indexed="64"/>
        </right>
        <top/>
        <bottom style="thin">
          <color indexed="64"/>
        </bottom>
      </border>
    </dxf>
    <dxf>
      <font>
        <strike val="0"/>
        <outline val="0"/>
        <shadow val="0"/>
        <u val="none"/>
        <vertAlign val="baseline"/>
        <name val="Century Gothic"/>
        <family val="2"/>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left style="thin">
          <color indexed="64"/>
        </left>
        <right style="thin">
          <color indexed="64"/>
        </right>
        <top style="thin">
          <color theme="4"/>
        </top>
        <bottom style="thin">
          <color indexed="64"/>
        </bottom>
        <vertical/>
        <horizontal/>
      </border>
    </dxf>
    <dxf>
      <font>
        <b val="0"/>
        <i val="0"/>
        <strike val="0"/>
        <condense val="0"/>
        <extend val="0"/>
        <outline val="0"/>
        <shadow val="0"/>
        <u val="none"/>
        <vertAlign val="baseline"/>
        <sz val="11"/>
        <color theme="1"/>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left style="thin">
          <color indexed="64"/>
        </left>
        <right style="thin">
          <color indexed="64"/>
        </right>
        <top style="thin">
          <color theme="4"/>
        </top>
        <bottom style="thin">
          <color indexed="64"/>
        </bottom>
        <vertical/>
        <horizontal/>
      </border>
    </dxf>
    <dxf>
      <font>
        <b val="0"/>
        <i val="0"/>
        <strike val="0"/>
        <condense val="0"/>
        <extend val="0"/>
        <outline val="0"/>
        <shadow val="0"/>
        <u val="none"/>
        <vertAlign val="baseline"/>
        <sz val="11"/>
        <color theme="1"/>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style="thin">
          <color indexed="64"/>
        </right>
        <top style="thin">
          <color theme="4"/>
        </top>
        <bottom style="thin">
          <color indexed="64"/>
        </bottom>
      </border>
    </dxf>
    <dxf>
      <font>
        <strike val="0"/>
        <outline val="0"/>
        <shadow val="0"/>
        <u val="none"/>
        <vertAlign val="baseline"/>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style="thin">
          <color indexed="64"/>
        </right>
        <top style="thin">
          <color theme="4"/>
        </top>
        <bottom style="thin">
          <color indexed="64"/>
        </bottom>
      </border>
    </dxf>
    <dxf>
      <font>
        <b val="0"/>
        <i val="0"/>
        <strike val="0"/>
        <condense val="0"/>
        <extend val="0"/>
        <outline val="0"/>
        <shadow val="0"/>
        <u val="none"/>
        <vertAlign val="baseline"/>
        <sz val="11"/>
        <color theme="1"/>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style="thin">
          <color indexed="64"/>
        </right>
        <top style="thin">
          <color theme="4"/>
        </top>
        <bottom style="thin">
          <color indexed="64"/>
        </bottom>
      </border>
    </dxf>
    <dxf>
      <font>
        <b val="0"/>
        <i val="0"/>
        <strike val="0"/>
        <condense val="0"/>
        <extend val="0"/>
        <outline val="0"/>
        <shadow val="0"/>
        <u val="none"/>
        <vertAlign val="baseline"/>
        <sz val="11"/>
        <color theme="1"/>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style="thin">
          <color indexed="64"/>
        </right>
        <top style="thin">
          <color theme="4"/>
        </top>
        <bottom style="thin">
          <color indexed="64"/>
        </bottom>
      </border>
    </dxf>
    <dxf>
      <font>
        <b val="0"/>
        <i val="0"/>
        <strike val="0"/>
        <condense val="0"/>
        <extend val="0"/>
        <outline val="0"/>
        <shadow val="0"/>
        <u val="none"/>
        <vertAlign val="baseline"/>
        <sz val="11"/>
        <color theme="1"/>
        <name val="Century Gothic"/>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style="thin">
          <color indexed="64"/>
        </right>
        <top style="thin">
          <color theme="4"/>
        </top>
        <bottom style="thin">
          <color indexed="64"/>
        </bottom>
      </border>
    </dxf>
    <dxf>
      <font>
        <strike val="0"/>
        <outline val="0"/>
        <shadow val="0"/>
        <u val="none"/>
        <vertAlign val="baseline"/>
        <name val="Century Gothic"/>
        <family val="2"/>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entury Gothic"/>
        <family val="2"/>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entury Gothic"/>
        <family val="2"/>
        <scheme val="none"/>
      </font>
      <fill>
        <patternFill patternType="solid">
          <fgColor indexed="64"/>
          <bgColor theme="7" tint="0.79998168889431442"/>
        </patternFill>
      </fill>
      <border diagonalUp="0" diagonalDown="0" outline="0">
        <left style="medium">
          <color indexed="64"/>
        </left>
        <right style="thin">
          <color indexed="64"/>
        </right>
        <top style="thin">
          <color indexed="64"/>
        </top>
        <bottom style="thin">
          <color indexed="64"/>
        </bottom>
      </border>
    </dxf>
    <dxf>
      <font>
        <strike val="0"/>
        <outline val="0"/>
        <shadow val="0"/>
        <u val="none"/>
        <vertAlign val="baseline"/>
        <name val="Century Gothic"/>
        <family val="2"/>
        <scheme val="none"/>
      </font>
      <numFmt numFmtId="0" formatCode="General"/>
      <fill>
        <patternFill patternType="solid">
          <fgColor indexed="64"/>
          <bgColor theme="0" tint="-0.34998626667073579"/>
        </patternFill>
      </fill>
      <border diagonalUp="0" diagonalDown="0" outline="0">
        <left style="medium">
          <color indexed="64"/>
        </left>
        <right style="thin">
          <color indexed="64"/>
        </right>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entury Gothic"/>
        <family val="2"/>
        <scheme val="none"/>
      </font>
      <fill>
        <patternFill patternType="solid">
          <fgColor indexed="64"/>
          <bgColor theme="7" tint="0.79998168889431442"/>
        </patternFill>
      </fill>
      <alignment horizontal="left" vertical="top" textRotation="0" wrapText="0" indent="0" justifyLastLine="0" shrinkToFit="0" readingOrder="0"/>
    </dxf>
    <dxf>
      <border>
        <bottom style="medium">
          <color indexed="64"/>
        </bottom>
      </border>
    </dxf>
    <dxf>
      <font>
        <b/>
        <i val="0"/>
        <strike val="0"/>
        <condense val="0"/>
        <extend val="0"/>
        <outline val="0"/>
        <shadow val="0"/>
        <u val="none"/>
        <vertAlign val="baseline"/>
        <sz val="12"/>
        <color theme="0"/>
        <name val="Century Gothic"/>
        <family val="2"/>
        <scheme val="none"/>
      </font>
      <fill>
        <patternFill patternType="solid">
          <fgColor indexed="64"/>
          <bgColor theme="3"/>
        </patternFill>
      </fill>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D6BBEB"/>
      <color rgb="FFFFB9FF"/>
      <color rgb="FFFFFF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1</xdr:row>
      <xdr:rowOff>38100</xdr:rowOff>
    </xdr:from>
    <xdr:to>
      <xdr:col>0</xdr:col>
      <xdr:colOff>831491</xdr:colOff>
      <xdr:row>4</xdr:row>
      <xdr:rowOff>38100</xdr:rowOff>
    </xdr:to>
    <xdr:pic>
      <xdr:nvPicPr>
        <xdr:cNvPr id="2" name="Picture 1" descr="Logo, company name&#10;&#10;Description automatically generated">
          <a:extLst>
            <a:ext uri="{FF2B5EF4-FFF2-40B4-BE49-F238E27FC236}">
              <a16:creationId xmlns:a16="http://schemas.microsoft.com/office/drawing/2014/main" id="{09A2BE68-CCAC-436E-88DB-25749A07C3FB}"/>
            </a:ext>
          </a:extLst>
        </xdr:cNvPr>
        <xdr:cNvPicPr>
          <a:picLocks noChangeAspect="1"/>
        </xdr:cNvPicPr>
      </xdr:nvPicPr>
      <xdr:blipFill>
        <a:blip xmlns:r="http://schemas.openxmlformats.org/officeDocument/2006/relationships" r:embed="rId1"/>
        <a:stretch>
          <a:fillRect/>
        </a:stretch>
      </xdr:blipFill>
      <xdr:spPr>
        <a:xfrm>
          <a:off x="171450" y="247650"/>
          <a:ext cx="660041" cy="6762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114301</xdr:rowOff>
    </xdr:from>
    <xdr:to>
      <xdr:col>0</xdr:col>
      <xdr:colOff>695325</xdr:colOff>
      <xdr:row>3</xdr:row>
      <xdr:rowOff>56387</xdr:rowOff>
    </xdr:to>
    <xdr:pic>
      <xdr:nvPicPr>
        <xdr:cNvPr id="3" name="Picture 2" descr="Logo, company name&#10;&#10;Description automatically generated">
          <a:extLst>
            <a:ext uri="{FF2B5EF4-FFF2-40B4-BE49-F238E27FC236}">
              <a16:creationId xmlns:a16="http://schemas.microsoft.com/office/drawing/2014/main" id="{47D5782F-BAD2-4C8F-BE86-BC8D88701479}"/>
            </a:ext>
          </a:extLst>
        </xdr:cNvPr>
        <xdr:cNvPicPr>
          <a:picLocks noChangeAspect="1"/>
        </xdr:cNvPicPr>
      </xdr:nvPicPr>
      <xdr:blipFill>
        <a:blip xmlns:r="http://schemas.openxmlformats.org/officeDocument/2006/relationships" r:embed="rId1"/>
        <a:stretch>
          <a:fillRect/>
        </a:stretch>
      </xdr:blipFill>
      <xdr:spPr>
        <a:xfrm>
          <a:off x="76200" y="114301"/>
          <a:ext cx="619125" cy="64693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4</xdr:row>
      <xdr:rowOff>851647</xdr:rowOff>
    </xdr:from>
    <xdr:to>
      <xdr:col>15</xdr:col>
      <xdr:colOff>100853</xdr:colOff>
      <xdr:row>13</xdr:row>
      <xdr:rowOff>156882</xdr:rowOff>
    </xdr:to>
    <xdr:sp macro="" textlink="">
      <xdr:nvSpPr>
        <xdr:cNvPr id="3" name="Rectangle 2">
          <a:extLst>
            <a:ext uri="{FF2B5EF4-FFF2-40B4-BE49-F238E27FC236}">
              <a16:creationId xmlns:a16="http://schemas.microsoft.com/office/drawing/2014/main" id="{5352E423-AFE5-4E91-9F43-6A2C9295DCA7}"/>
            </a:ext>
          </a:extLst>
        </xdr:cNvPr>
        <xdr:cNvSpPr/>
      </xdr:nvSpPr>
      <xdr:spPr>
        <a:xfrm>
          <a:off x="14522824" y="1792941"/>
          <a:ext cx="3731558" cy="1893794"/>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400" b="1">
              <a:latin typeface="Century Gothic" panose="020B0502020202020204" pitchFamily="34" charset="0"/>
            </a:rPr>
            <a:t>Tip: </a:t>
          </a:r>
          <a:r>
            <a:rPr lang="en-AU" sz="1400">
              <a:latin typeface="Century Gothic" panose="020B0502020202020204" pitchFamily="34" charset="0"/>
            </a:rPr>
            <a:t>Please ensure</a:t>
          </a:r>
          <a:r>
            <a:rPr lang="en-AU" sz="1400" baseline="0">
              <a:latin typeface="Century Gothic" panose="020B0502020202020204" pitchFamily="34" charset="0"/>
            </a:rPr>
            <a:t> that the </a:t>
          </a:r>
          <a:r>
            <a:rPr lang="en-AU" sz="1400" b="1" baseline="0">
              <a:latin typeface="Century Gothic" panose="020B0502020202020204" pitchFamily="34" charset="0"/>
            </a:rPr>
            <a:t>Program Sequence, Campus </a:t>
          </a:r>
          <a:r>
            <a:rPr lang="en-AU" sz="1400" baseline="0">
              <a:latin typeface="Century Gothic" panose="020B0502020202020204" pitchFamily="34" charset="0"/>
            </a:rPr>
            <a:t>and </a:t>
          </a:r>
          <a:r>
            <a:rPr lang="en-AU" sz="1400" b="1" baseline="0">
              <a:latin typeface="Century Gothic" panose="020B0502020202020204" pitchFamily="34" charset="0"/>
            </a:rPr>
            <a:t>Program Area of Specialisation </a:t>
          </a:r>
          <a:r>
            <a:rPr lang="en-AU" sz="1400" b="0" baseline="0">
              <a:latin typeface="Century Gothic" panose="020B0502020202020204" pitchFamily="34" charset="0"/>
            </a:rPr>
            <a:t>categories that you enter in this table</a:t>
          </a:r>
          <a:r>
            <a:rPr lang="en-AU" sz="1400" b="1" baseline="0">
              <a:latin typeface="Century Gothic" panose="020B0502020202020204" pitchFamily="34" charset="0"/>
            </a:rPr>
            <a:t> </a:t>
          </a:r>
          <a:r>
            <a:rPr lang="en-AU" sz="1400" baseline="0">
              <a:latin typeface="Century Gothic" panose="020B0502020202020204" pitchFamily="34" charset="0"/>
            </a:rPr>
            <a:t>match those that were entered in Tabs 4a and 4b. A mismatch will mean that the SSR will not calculate properly in Tab 6.</a:t>
          </a:r>
          <a:endParaRPr lang="en-AU" sz="1400">
            <a:latin typeface="Century Gothic" panose="020B0502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44825</xdr:colOff>
      <xdr:row>9</xdr:row>
      <xdr:rowOff>156883</xdr:rowOff>
    </xdr:from>
    <xdr:to>
      <xdr:col>19</xdr:col>
      <xdr:colOff>3036795</xdr:colOff>
      <xdr:row>12</xdr:row>
      <xdr:rowOff>134471</xdr:rowOff>
    </xdr:to>
    <xdr:sp macro="" textlink="">
      <xdr:nvSpPr>
        <xdr:cNvPr id="2" name="Callout: Bent Line 1">
          <a:extLst>
            <a:ext uri="{FF2B5EF4-FFF2-40B4-BE49-F238E27FC236}">
              <a16:creationId xmlns:a16="http://schemas.microsoft.com/office/drawing/2014/main" id="{C9D38B16-E73C-425B-96C4-71013303F578}"/>
            </a:ext>
          </a:extLst>
        </xdr:cNvPr>
        <xdr:cNvSpPr/>
      </xdr:nvSpPr>
      <xdr:spPr>
        <a:xfrm>
          <a:off x="20103354" y="3563471"/>
          <a:ext cx="2991970" cy="616324"/>
        </a:xfrm>
        <a:prstGeom prst="borderCallout2">
          <a:avLst>
            <a:gd name="adj1" fmla="val 46955"/>
            <a:gd name="adj2" fmla="val -5833"/>
            <a:gd name="adj3" fmla="val 50265"/>
            <a:gd name="adj4" fmla="val -16631"/>
            <a:gd name="adj5" fmla="val -20087"/>
            <a:gd name="adj6" fmla="val -2234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latin typeface="Century Gothic" panose="020B0502020202020204" pitchFamily="34" charset="0"/>
            </a:rPr>
            <a:t>These three</a:t>
          </a:r>
          <a:r>
            <a:rPr lang="en-AU" sz="1100" baseline="0">
              <a:latin typeface="Century Gothic" panose="020B0502020202020204" pitchFamily="34" charset="0"/>
            </a:rPr>
            <a:t> cells should equal zero otherwise not all FTE or EFTSL have been accounted for.  </a:t>
          </a:r>
          <a:endParaRPr lang="en-AU" sz="1100">
            <a:latin typeface="Century Gothic" panose="020B0502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268942</xdr:colOff>
      <xdr:row>0</xdr:row>
      <xdr:rowOff>112059</xdr:rowOff>
    </xdr:from>
    <xdr:to>
      <xdr:col>0</xdr:col>
      <xdr:colOff>1047446</xdr:colOff>
      <xdr:row>4</xdr:row>
      <xdr:rowOff>89647</xdr:rowOff>
    </xdr:to>
    <xdr:pic>
      <xdr:nvPicPr>
        <xdr:cNvPr id="2" name="Picture 1" descr="Logo, company name&#10;&#10;Description automatically generated">
          <a:extLst>
            <a:ext uri="{FF2B5EF4-FFF2-40B4-BE49-F238E27FC236}">
              <a16:creationId xmlns:a16="http://schemas.microsoft.com/office/drawing/2014/main" id="{0295A389-F58B-4DA7-A355-9FCF22E48C9E}"/>
            </a:ext>
          </a:extLst>
        </xdr:cNvPr>
        <xdr:cNvPicPr>
          <a:picLocks noChangeAspect="1"/>
        </xdr:cNvPicPr>
      </xdr:nvPicPr>
      <xdr:blipFill>
        <a:blip xmlns:r="http://schemas.openxmlformats.org/officeDocument/2006/relationships" r:embed="rId1"/>
        <a:stretch>
          <a:fillRect/>
        </a:stretch>
      </xdr:blipFill>
      <xdr:spPr>
        <a:xfrm>
          <a:off x="268942" y="112059"/>
          <a:ext cx="778504" cy="80682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209550</xdr:colOff>
      <xdr:row>1</xdr:row>
      <xdr:rowOff>9525</xdr:rowOff>
    </xdr:from>
    <xdr:to>
      <xdr:col>0</xdr:col>
      <xdr:colOff>1113155</xdr:colOff>
      <xdr:row>6</xdr:row>
      <xdr:rowOff>31040</xdr:rowOff>
    </xdr:to>
    <xdr:pic>
      <xdr:nvPicPr>
        <xdr:cNvPr id="2" name="Picture 1" descr="Logo, company name&#10;&#10;Description automatically generated">
          <a:extLst>
            <a:ext uri="{FF2B5EF4-FFF2-40B4-BE49-F238E27FC236}">
              <a16:creationId xmlns:a16="http://schemas.microsoft.com/office/drawing/2014/main" id="{40F31B07-09A6-423E-B2F6-017BC668EE9C}"/>
            </a:ext>
          </a:extLst>
        </xdr:cNvPr>
        <xdr:cNvPicPr>
          <a:picLocks noChangeAspect="1"/>
        </xdr:cNvPicPr>
      </xdr:nvPicPr>
      <xdr:blipFill>
        <a:blip xmlns:r="http://schemas.openxmlformats.org/officeDocument/2006/relationships" r:embed="rId1"/>
        <a:stretch>
          <a:fillRect/>
        </a:stretch>
      </xdr:blipFill>
      <xdr:spPr>
        <a:xfrm>
          <a:off x="209550" y="200025"/>
          <a:ext cx="903605" cy="93591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A227CE3-F94B-4A75-A4DF-66F54C034493}" name="Table4" displayName="Table4" ref="A5:P145" totalsRowShown="0" headerRowDxfId="118" dataDxfId="116" headerRowBorderDxfId="117" tableBorderDxfId="115">
  <autoFilter ref="A5:P145" xr:uid="{EA227CE3-F94B-4A75-A4DF-66F54C034493}"/>
  <tableColumns count="16">
    <tableColumn id="1" xr3:uid="{3E8CD619-0DC6-452D-97C3-1EB317C1E5D7}" name="ID" dataDxfId="114">
      <calculatedColumnFormula>CONCATENATE(C6," ",D6," ",B6)</calculatedColumnFormula>
    </tableColumn>
    <tableColumn id="21" xr3:uid="{BCDC46A6-C9BC-42E7-897E-C642CB7FE744}" name="Reporting Year" dataDxfId="113"/>
    <tableColumn id="2" xr3:uid="{0B597AC7-6C29-461D-98C8-56E3D61BB4CB}" name="First Name" dataDxfId="112"/>
    <tableColumn id="3" xr3:uid="{FDF5ED08-4B8A-4BC1-AB33-00DFDABB6D19}" name="Surname" dataDxfId="111"/>
    <tableColumn id="5" xr3:uid="{9F68EA45-E2D6-415D-9333-9D92AA92CBAD}" name="Highest Qualification (Psychology)" dataDxfId="110"/>
    <tableColumn id="20" xr3:uid="{5CC1ACF4-451B-4EC4-B729-89335F6DBBA9}" name="Highest Qualification (other)" dataDxfId="109"/>
    <tableColumn id="6" xr3:uid="{3D57C883-DD28-4C96-A078-02ED9C798423}" name="Work Level" dataDxfId="108"/>
    <tableColumn id="7" xr3:uid="{9EB223AD-5160-4805-B3C9-4BC65B773193}" name="Function" dataDxfId="107"/>
    <tableColumn id="10" xr3:uid="{693619E0-BF16-46DA-B6B1-05B027812E80}" name="Psychology registration number _x000a_(Leave blank if staff is not registered)" dataDxfId="106"/>
    <tableColumn id="8" xr3:uid="{26C47235-11B3-41A3-AA00-F9CD972C8CBB}" name="Area of practice of endorsement with PsyBA " dataDxfId="105"/>
    <tableColumn id="12" xr3:uid="{C920CDC6-CBB1-4742-B201-E222B8C4386E}" name="Area of practice of endorsement 2" dataDxfId="104"/>
    <tableColumn id="13" xr3:uid="{A10A9925-1095-481B-AFDD-D8AB28E23D5B}" name="Area of practice of endorsement 3" dataDxfId="103"/>
    <tableColumn id="9" xr3:uid="{47BEF00B-20C8-43AD-B238-77E9218079D6}" name="PsyBA approved supervisor status" dataDxfId="102"/>
    <tableColumn id="22" xr3:uid="{05BFD91A-898F-4B04-9991-DA2DDB2910EE}" name="Was this staff member teaching (or contracted to teach) at the reference date?" dataDxfId="101"/>
    <tableColumn id="11" xr3:uid="{35CB3BE8-6CE2-49AB-BC8B-06DC5C67AB28}" name="For staff who were NOT employed on the reference date, list the program levels that they teach into " dataDxfId="100"/>
    <tableColumn id="4" xr3:uid="{A89D195C-BD79-4BC1-855F-98F29ADBFB5B}" name="Comment (if there is additional context about the data you'd like to provide)" dataDxfId="99"/>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0B95E4A-F0FA-4E8C-95EB-DD32FAE6A614}" name="Table46" displayName="Table46" ref="A5:L145" totalsRowShown="0" headerRowDxfId="98" dataDxfId="96" headerRowBorderDxfId="97" tableBorderDxfId="95">
  <autoFilter ref="A5:L145" xr:uid="{EA227CE3-F94B-4A75-A4DF-66F54C034493}"/>
  <tableColumns count="12">
    <tableColumn id="1" xr3:uid="{174AF3A2-7D85-47C8-8719-646D872F04F4}" name="ID" dataDxfId="94">
      <calculatedColumnFormula>CONCATENATE(C6," ",D6," ",B6)</calculatedColumnFormula>
    </tableColumn>
    <tableColumn id="21" xr3:uid="{141B228D-B7A6-4E11-8BAC-803DCEE6195C}" name="Reporting Year" dataDxfId="93"/>
    <tableColumn id="2" xr3:uid="{5C816B33-3500-406B-B50C-7A4FE51065D9}" name="First Name" dataDxfId="92"/>
    <tableColumn id="3" xr3:uid="{080EAAEA-2E66-4FBD-9040-5BC6862AC7AB}" name="Surname" dataDxfId="91"/>
    <tableColumn id="5" xr3:uid="{19F4AB7E-A1FB-47FD-9788-073F060CE24C}" name="Highest Qualification (Psychology)" dataDxfId="90"/>
    <tableColumn id="20" xr3:uid="{9F96D5BF-6D8C-4324-BFF2-7B7692A5D3FC}" name="Highest Qualification (other)" dataDxfId="89"/>
    <tableColumn id="10" xr3:uid="{971CFCE1-9BD5-4D96-8C78-4A6BA3202AA1}" name="Psychology registration number _x000a_(Leave blank if staff is not registered)" dataDxfId="88"/>
    <tableColumn id="8" xr3:uid="{DB4DA58E-F837-4461-8276-A15946680379}" name="Area of practice of endorsement with PsyBA " dataDxfId="87"/>
    <tableColumn id="6" xr3:uid="{7D1D166A-0EC7-495B-8381-DE7104637317}" name="Area of practice of endorsement 2" dataDxfId="86"/>
    <tableColumn id="7" xr3:uid="{BEFD9BA6-7D4A-4C35-B173-D2B575089945}" name="Area of practice of endorsement 3" dataDxfId="85"/>
    <tableColumn id="9" xr3:uid="{95FBEBC2-562C-4679-9485-D563A8650840}" name="PsyBA approved supervisor status" dataDxfId="84"/>
    <tableColumn id="4" xr3:uid="{B6590756-FD89-454C-B6BB-DCE5C7AA6164}" name="Comment (if there is additional context about the data you'd like to provide)" dataDxfId="83"/>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715EFA1-E9AD-4CB1-AB61-FBE3DC5DC894}" name="Table1" displayName="Table1" ref="A9:S144" totalsRowShown="0" headerRowDxfId="82" dataDxfId="80" headerRowBorderDxfId="81" tableBorderDxfId="79">
  <tableColumns count="19">
    <tableColumn id="1" xr3:uid="{AC0E979B-32F5-45E9-885F-C8DA116910D8}" name="Reporting Year" dataDxfId="78">
      <calculatedColumnFormula>RIGHT(B10,4)</calculatedColumnFormula>
    </tableColumn>
    <tableColumn id="2" xr3:uid="{83ED2B07-5D58-44DA-A5A8-41DD9B26C0D1}" name="ID _x000a_(Select the staff member from the list and enter their teaching details from Column J)" dataDxfId="77"/>
    <tableColumn id="4" xr3:uid="{6FD4F2A7-6E62-47DD-B645-1AB6BDA5DE2B}" name="Highest Qualification (Psychology)" dataDxfId="76">
      <calculatedColumnFormula>IFERROR(VLOOKUP($B10,'2a. Staff Data (FTFFT)'!$A:$N,5,0),"")</calculatedColumnFormula>
    </tableColumn>
    <tableColumn id="5" xr3:uid="{99EB8FE9-4ABC-4743-B7CE-1D497A40C950}" name="Highest Qualification (other)" dataDxfId="75">
      <calculatedColumnFormula>IFERROR(VLOOKUP($B10,'2a. Staff Data (FTFFT)'!$A:$N,6,0),"")</calculatedColumnFormula>
    </tableColumn>
    <tableColumn id="6" xr3:uid="{F57B7325-C42B-43D0-8E29-A81ACE70D49A}" name="Work Level" dataDxfId="74">
      <calculatedColumnFormula>IFERROR(VLOOKUP($B10,'2a. Staff Data (FTFFT)'!$A:$N,7,0),"")</calculatedColumnFormula>
    </tableColumn>
    <tableColumn id="7" xr3:uid="{5AE7DDEC-624C-47F7-9128-3A9CDBC879C1}" name="Function" dataDxfId="73">
      <calculatedColumnFormula>IFERROR(VLOOKUP($B10,'2a. Staff Data (FTFFT)'!$A:$N,8,0),"")</calculatedColumnFormula>
    </tableColumn>
    <tableColumn id="21" xr3:uid="{D8667263-136C-4C6C-9E58-21B32AB5227D}" name="Psychology registration number _x000a_(Leave blank if staff is not registered)" dataDxfId="72">
      <calculatedColumnFormula>IFERROR(VLOOKUP($B10,'2a. Staff Data (FTFFT)'!$A:$N,9,0),"")</calculatedColumnFormula>
    </tableColumn>
    <tableColumn id="22" xr3:uid="{1A227B9C-C44F-4567-9DEE-6DC8AD67F4E5}" name="Area of practice of endorsement with PsyBA " dataDxfId="71">
      <calculatedColumnFormula>IFERROR(VLOOKUP($B10,'2a. Staff Data (FTFFT)'!$A:$N,10,0),"")</calculatedColumnFormula>
    </tableColumn>
    <tableColumn id="3" xr3:uid="{B5302AFD-CEC9-4818-B9CA-76446E06F400}" name="Area of practice of endorsement 2" dataDxfId="70">
      <calculatedColumnFormula>IFERROR(VLOOKUP($B10,'2a. Staff Data (FTFFT)'!$A:$N,11,0),"")</calculatedColumnFormula>
    </tableColumn>
    <tableColumn id="11" xr3:uid="{4CFD2834-300A-4BE3-9D27-794F3BB2FE5D}" name="Area of practice of endorsement 3" dataDxfId="69">
      <calculatedColumnFormula>IFERROR(VLOOKUP($B10,'2a. Staff Data (FTFFT)'!$A:$N,12,0),"")</calculatedColumnFormula>
    </tableColumn>
    <tableColumn id="23" xr3:uid="{1710B1D5-B7B3-4130-A100-FBB4DB09C2EE}" name="PsyBA approved supervisor status" dataDxfId="68">
      <calculatedColumnFormula>IFERROR(VLOOKUP($B10,'2a. Staff Data (FTFFT)'!$A:$N,13,0),"")</calculatedColumnFormula>
    </tableColumn>
    <tableColumn id="25" xr3:uid="{5FE11160-D9BB-474E-B397-ED799AB5AA42}" name="Employed at reference date? _x000a_(All FTFFT staff should=Yes)" dataDxfId="67">
      <calculatedColumnFormula>IFERROR(VLOOKUP($B10,'2a. Staff Data (FTFFT)'!$A:$N,14,0),"")</calculatedColumnFormula>
    </tableColumn>
    <tableColumn id="8" xr3:uid="{62036FCB-A054-4993-999C-F499BC452B6D}" name="Program sequence that the staff member teaches into" dataDxfId="66"/>
    <tableColumn id="9" xr3:uid="{64B62998-3D1D-4ABE-8002-2426AA2AC560}" name="Campus _x000a_(Optional - leave blank if not reported)" dataDxfId="65"/>
    <tableColumn id="24" xr3:uid="{0D94F239-AA1A-4579-9F86-E50EA18DDB05}" name="Program area of specialisation _x000a_(Note that this cannot be left blank)" dataDxfId="64"/>
    <tableColumn id="10" xr3:uid="{8574F09B-B265-423E-8D4F-A43C7728B1EF}" name="Full-Time Equivalence in teaching and/or supervision in an accredited program_x000a_(FTFFT staff only)" dataDxfId="63"/>
    <tableColumn id="13" xr3:uid="{EBC6B1AF-E354-4AC2-8F54-516F6B60B736}" name="Check if any staff have FTE exceeding 1" dataDxfId="62">
      <calculatedColumnFormula>SUMIF($B:$B,$B10,$P:$P)</calculatedColumnFormula>
    </tableColumn>
    <tableColumn id="14" xr3:uid="{A5D69177-19D0-49A9-B3EC-04B327C5F0B5}" name="Check if any FTFFT staff have FTE exceeding 1 _x000a_(Auto calculated - do not overwrite)" dataDxfId="61">
      <calculatedColumnFormula>IF(Q10&gt;1,"This staff member has a total FTE exceeding 1. Please check the rows are correctly populated",IF(Q10="",""))</calculatedColumnFormula>
    </tableColumn>
    <tableColumn id="20" xr3:uid="{E563A790-0EA9-47C3-9EE7-C140059EDE54}" name="Comment (if there is additional context about the data you'd like to provide)" dataDxfId="6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9A6AEBD-F8BE-4572-9182-00F9A3CF7775}" name="Table17" displayName="Table17" ref="A9:Q144" totalsRowShown="0" headerRowDxfId="59" dataDxfId="57" headerRowBorderDxfId="58" tableBorderDxfId="56">
  <tableColumns count="17">
    <tableColumn id="1" xr3:uid="{728624F0-9A39-43A8-AEBF-C03B641177DC}" name="Reporting Year" dataDxfId="55">
      <calculatedColumnFormula>RIGHT(B10,4)</calculatedColumnFormula>
    </tableColumn>
    <tableColumn id="2" xr3:uid="{EEF52A1C-BBDB-4AAB-B355-9BC85CAEBB97}" name="ID _x000a_(Select the staff member from the list and enter their teaching details from Column J)" dataDxfId="54"/>
    <tableColumn id="4" xr3:uid="{B37A72FA-F89F-428E-89EF-E5300F8CA89A}" name="Highest Qualification (Psychology)" dataDxfId="53">
      <calculatedColumnFormula>IFERROR(VLOOKUP($B10,'2b. Staff Data (Casual)'!$A:$K,5,0),"")</calculatedColumnFormula>
    </tableColumn>
    <tableColumn id="5" xr3:uid="{57C783CC-1D10-47FB-BBB5-8B313FA7A2C9}" name="Highest Qualification (other)" dataDxfId="52">
      <calculatedColumnFormula>IFERROR(VLOOKUP($B10,'2b. Staff Data (Casual)'!$A:$K,6,0),"")</calculatedColumnFormula>
    </tableColumn>
    <tableColumn id="21" xr3:uid="{D40CA4A9-8577-4563-8514-BA26F11E01BC}" name="Psychology registration number _x000a_(Leave blank if staff is not registered)" dataDxfId="51">
      <calculatedColumnFormula>IFERROR(VLOOKUP($B10,'2b. Staff Data (Casual)'!$A:$K,7,0),"")</calculatedColumnFormula>
    </tableColumn>
    <tableColumn id="22" xr3:uid="{1BED0D1E-DF9A-47FF-BE47-67A400A6D6F5}" name="Area of practice of endorsement with PsyBA " dataDxfId="50">
      <calculatedColumnFormula>IFERROR(VLOOKUP($B10,'2b. Staff Data (Casual)'!$A:$K,8,0),"")</calculatedColumnFormula>
    </tableColumn>
    <tableColumn id="3" xr3:uid="{99AB4CA8-90FB-4B0F-B737-183F39A4391D}" name="Area of practice of endorsement 2" dataDxfId="49">
      <calculatedColumnFormula>IFERROR(VLOOKUP($B10,'2b. Staff Data (Casual)'!$A:$K,9,0),"")</calculatedColumnFormula>
    </tableColumn>
    <tableColumn id="6" xr3:uid="{DE42086F-F0FB-476E-BD78-DA87B47F4B9F}" name="Area of practice of endorsement 3" dataDxfId="48">
      <calculatedColumnFormula>IFERROR(VLOOKUP($B10,'2b. Staff Data (Casual)'!$A:$K,10,0),"")</calculatedColumnFormula>
    </tableColumn>
    <tableColumn id="23" xr3:uid="{52B9C025-AF2E-4D04-94E5-E0008DE53BF2}" name="PsyBA approved supervisor status" dataDxfId="47">
      <calculatedColumnFormula>IFERROR(VLOOKUP($B10,'2b. Staff Data (Casual)'!$A:$K,11,0),"")</calculatedColumnFormula>
    </tableColumn>
    <tableColumn id="8" xr3:uid="{73C3C4B8-BBFD-41F1-83B6-270AC4CEA349}" name="Program sequence that the staff member teaches into" dataDxfId="46"/>
    <tableColumn id="9" xr3:uid="{2060B798-29D1-4F0D-944F-3FA944CB87A6}" name="Campus _x000a_(Optional - leave blank if not reported)" dataDxfId="45"/>
    <tableColumn id="24" xr3:uid="{C5C8A722-C884-4DD3-A330-92E642D68AA6}" name="Program area of specialisation _x000a_(Note that this cannot be left blank)" dataDxfId="44"/>
    <tableColumn id="11" xr3:uid="{C6DA9DC6-874F-425F-94A3-AE537F3C8B4E}" name="Total hours worked in teaching and/or supervision  in an accredited program _x000a_(Casual staff only)" dataDxfId="43"/>
    <tableColumn id="12" xr3:uid="{C14DF76E-BFA8-4BF9-80BA-2D65ADBA232C}" name="Total Staff FTE _x000a_(Auto calculated - do not overwrite)" dataDxfId="42">
      <calculatedColumnFormula>M10/'1. Your Institution'!$B$9</calculatedColumnFormula>
    </tableColumn>
    <tableColumn id="28" xr3:uid="{F22A9457-2621-4905-8B5F-2590418E0DD1}" name="Check if any casual staff exceed limit" dataDxfId="41">
      <calculatedColumnFormula>SUMIF(B:B,$B10,M:M)</calculatedColumnFormula>
    </tableColumn>
    <tableColumn id="27" xr3:uid="{FFE2E367-FBBA-4C73-84FB-23EB10974AA1}" name="Check if any casual staff exceed 1725 total work hours in the year_x000a_(Auto calculated - do not overwrite)" dataDxfId="40">
      <calculatedColumnFormula>IF(O10&gt;'1. Your Institution'!$B$9,"This casual staff member has exceeded the limit of total annual work hours. Please check that the data are correct.",IF(O10&lt;'1. Your Institution'!$B$9,"",IF(O10="","")))</calculatedColumnFormula>
    </tableColumn>
    <tableColumn id="20" xr3:uid="{387D6D20-DFFC-4014-AB2E-39E724D47682}" name="Comment (if there is additional context about the data you'd like to provide)" dataDxfId="39"/>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ED31B52-A024-4262-8F0D-06BBB9AC20B3}" name="Table3" displayName="Table3" ref="A5:G31" totalsRowShown="0" headerRowDxfId="38" dataDxfId="37" tableBorderDxfId="36">
  <autoFilter ref="A5:G31" xr:uid="{6ED31B52-A024-4262-8F0D-06BBB9AC20B3}"/>
  <tableColumns count="7">
    <tableColumn id="1" xr3:uid="{CF738B80-05FB-4BF3-AE40-097C3D22B6E7}" name="Reporting Year" dataDxfId="35"/>
    <tableColumn id="2" xr3:uid="{9044B0C9-D736-42B1-8B0F-6442424F9EBC}" name="Program Sequence" dataDxfId="34"/>
    <tableColumn id="3" xr3:uid="{040D1A6D-9CFA-451D-88F7-36AC8DD1424F}" name="Campus _x000a_(Optional - leave blank if not reported)" dataDxfId="33"/>
    <tableColumn id="6" xr3:uid="{85C42414-8802-45D6-9F44-F5F6E4C778B1}" name="Program area of specialisation _x000a_(Note that this cannot be left blank)" dataDxfId="32"/>
    <tableColumn id="4" xr3:uid="{98C4FC0D-7B9F-43FD-80B2-A529939D7214}" name="Student EFTSL (for the full year)" dataDxfId="31"/>
    <tableColumn id="7" xr3:uid="{591C897D-C3ED-4D87-896E-ADDA1FBC41DF}" name="Comment (if there is additional context about the data you'd like to provide)" dataDxfId="30"/>
    <tableColumn id="5" xr3:uid="{98A8CD31-EBFD-4616-AAB2-EFC0F52E73A7}" name="Provider Name" dataDxfId="29">
      <calculatedColumnFormula>'1. Your Institution'!$B$7</calculatedColumnFormula>
    </tableColumn>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731AEB8-1BB2-4946-9167-1469B42E3603}" name="Table2" displayName="Table2" ref="A5:P30" totalsRowShown="0" headerRowDxfId="28" dataDxfId="27" tableBorderDxfId="26">
  <tableColumns count="16">
    <tableColumn id="1" xr3:uid="{86D9D697-2049-4DC2-A55A-5889C9C40F3D}" name="Reporting Year" dataDxfId="25">
      <calculatedColumnFormula>IF(ISBLANK('5. Student EFTSL'!A6)=TRUE,"N/A",'5. Student EFTSL'!A6)</calculatedColumnFormula>
    </tableColumn>
    <tableColumn id="2" xr3:uid="{6DBBC2F7-C169-4C51-BE4F-92C7B58DB1F0}" name="Program Sequence" dataDxfId="24"/>
    <tableColumn id="3" xr3:uid="{46E6D34D-EC61-49B5-8025-A860A1406F5F}" name="Campus" dataDxfId="23">
      <calculatedColumnFormula>IF(ISBLANK('5. Student EFTSL'!C6)=TRUE,"",'5. Student EFTSL'!C6)</calculatedColumnFormula>
    </tableColumn>
    <tableColumn id="14" xr3:uid="{264485DE-BC29-45DF-A488-53C53F6172D3}" name="Program area of specialisation" dataDxfId="22">
      <calculatedColumnFormula>IF(ISBLANK('5. Student EFTSL'!D6)=TRUE,"N/A",'5. Student EFTSL'!D6)</calculatedColumnFormula>
    </tableColumn>
    <tableColumn id="4" xr3:uid="{46416107-65A7-48A1-88CB-7EBC67BA8ADE}" name="FTFFT Staff FTE _x000a_(Auto calculated - do not overwrite)" dataDxfId="21">
      <calculatedColumnFormula>SUMIFS('4a. Staff FTE (FTFFT)'!$P:$P,'4a. Staff FTE (FTFFT)'!$M:$M,$B6,'4a. Staff FTE (FTFFT)'!$N:$N,$C6,'4a. Staff FTE (FTFFT)'!$A:$A,$A6,'4a. Staff FTE (FTFFT)'!$O:$O,$D6,'4a. Staff FTE (FTFFT)'!$L:$L,"Yes")</calculatedColumnFormula>
    </tableColumn>
    <tableColumn id="15" xr3:uid="{BEEA54FB-93ED-4492-BB99-0596024526BD}" name="Casual Staff FTE _x000a_(Auto calculated - do not overwrite)" dataDxfId="20">
      <calculatedColumnFormula>SUMIFS('4b. Staff FTE (Casual)'!$N:$N,'4b. Staff FTE (Casual)'!$J:$J,$B6,'4b. Staff FTE (Casual)'!$K:$K,$C6,'4b. Staff FTE (Casual)'!$L:$L,$D6,'4b. Staff FTE (Casual)'!$A:$A,$A6)</calculatedColumnFormula>
    </tableColumn>
    <tableColumn id="16" xr3:uid="{205F43BA-1520-497F-80F7-6D325E2ED917}" name="Total FTE_x000a_(Auto calculated - do not overwrite)" dataDxfId="19">
      <calculatedColumnFormula>SUM(E6:F6)</calculatedColumnFormula>
    </tableColumn>
    <tableColumn id="5" xr3:uid="{16DA4A66-0EF2-4585-BF4D-EE7D7201F6CD}" name="Student EFTSL _x000a_(Auto calculated - do not overwrite)" dataDxfId="18">
      <calculatedColumnFormula>SUMIFS('5. Student EFTSL'!$E:$E,'5. Student EFTSL'!$B:$B,$B6,'5. Student EFTSL'!$C:$C,$C6,'5. Student EFTSL'!$A:$A,$A6,'5. Student EFTSL'!$D:$D,Table2[[#This Row],[Program area of specialisation]])</calculatedColumnFormula>
    </tableColumn>
    <tableColumn id="6" xr3:uid="{27D9FFC3-067B-4709-9FEC-6A7BDC870B7E}" name="Numerator_x000a_(Auto calculated - do not overwrite)" dataDxfId="17">
      <calculatedColumnFormula>IFERROR(H6/G6,"")</calculatedColumnFormula>
    </tableColumn>
    <tableColumn id="7" xr3:uid="{C55F4CFD-62D0-4431-B544-D553CE90DBC4}" name="SSR _x000a_(Auto calculated - do not overwrite)" dataDxfId="16">
      <calculatedColumnFormula>IFERROR(ROUNDUP(I6,0)&amp;":1","")</calculatedColumnFormula>
    </tableColumn>
    <tableColumn id="10" xr3:uid="{4FE3E593-D2EF-4E4B-BDB3-A60F9C95ACF4}" name="Check if sequence is blank" dataDxfId="15">
      <calculatedColumnFormula>IF(B6="N/A",0,1)</calculatedColumnFormula>
    </tableColumn>
    <tableColumn id="11" xr3:uid="{91008437-4706-4061-86BE-45B72D5B47FC}" name="Check if Staff FTE is blank" dataDxfId="14">
      <calculatedColumnFormula>IF(G6&gt;0,1,0)</calculatedColumnFormula>
    </tableColumn>
    <tableColumn id="13" xr3:uid="{8E249C4A-1486-44CF-B86D-D233B645316E}" name="Check if EFTSL is blank" dataDxfId="13">
      <calculatedColumnFormula>IF(H6&gt;0,1,0)</calculatedColumnFormula>
    </tableColumn>
    <tableColumn id="9" xr3:uid="{D7B0D6AC-2A24-4681-9B59-89BAEC5A2BE2}" name="Check Staff FTE data" dataDxfId="12">
      <calculatedColumnFormula>IF(SUM(K6,L6)=1,"Please check that staff FTE have been entered against this program sequence, campus and area of specialisation","")</calculatedColumnFormula>
    </tableColumn>
    <tableColumn id="12" xr3:uid="{DF8DC526-4694-4468-8654-0E0F27EF6337}" name="Check EFTSL data" dataDxfId="11">
      <calculatedColumnFormula>IF(SUM(K6,M6)=1,"Please check that the 4. Student EFTSL tab has load data against this program sequence, campus and area of specialisation","")</calculatedColumnFormula>
    </tableColumn>
    <tableColumn id="8" xr3:uid="{1AE598D5-6ABF-48CA-B647-993B43BAB242}" name="Provider Name" dataDxfId="10">
      <calculatedColumnFormula>'1. Your Institution'!$B$7</calculatedColumnFormula>
    </tableColumn>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apac.au/education-providers/resources/"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apac.au/wp-content/uploads/2021/03/APAC-Accreditation-Standards_v1.2.pdf" TargetMode="External"/><Relationship Id="rId3" Type="http://schemas.openxmlformats.org/officeDocument/2006/relationships/hyperlink" Target="https://www.tcsisupport.gov.au/glossary/glossaryterm/Classification%20type%20and%20level" TargetMode="External"/><Relationship Id="rId7" Type="http://schemas.openxmlformats.org/officeDocument/2006/relationships/hyperlink" Target="https://www.tcsisupport.gov.au/glossary/glossaryterm/Function" TargetMode="External"/><Relationship Id="rId2" Type="http://schemas.openxmlformats.org/officeDocument/2006/relationships/hyperlink" Target="https://www.tcsisupport.gov.au/glossary/glossaryterm/Function" TargetMode="External"/><Relationship Id="rId1" Type="http://schemas.openxmlformats.org/officeDocument/2006/relationships/hyperlink" Target="https://www.tcsisupport.gov.au/glossary/glossaryterm/Work%20contract" TargetMode="External"/><Relationship Id="rId6" Type="http://schemas.openxmlformats.org/officeDocument/2006/relationships/hyperlink" Target="https://www.tcsisupport.gov.au/element/408" TargetMode="External"/><Relationship Id="rId5" Type="http://schemas.openxmlformats.org/officeDocument/2006/relationships/hyperlink" Target="https://www.tcsisupport.gov.au/glossary/glossaryterm/Reference%20date" TargetMode="External"/><Relationship Id="rId10" Type="http://schemas.openxmlformats.org/officeDocument/2006/relationships/drawing" Target="../drawings/drawing5.xml"/><Relationship Id="rId4" Type="http://schemas.openxmlformats.org/officeDocument/2006/relationships/hyperlink" Target="https://www.tcsisupport.gov.au/glossary/glossaryterm/Student%20to%20staff%20ratio" TargetMode="External"/><Relationship Id="rId9" Type="http://schemas.openxmlformats.org/officeDocument/2006/relationships/hyperlink" Target="https://apac.au/education-providers/resources/" TargetMode="Externa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3.xml"/><Relationship Id="rId1" Type="http://schemas.openxmlformats.org/officeDocument/2006/relationships/hyperlink" Target="https://apac.au/education-providers/resources/"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4.xml"/><Relationship Id="rId1" Type="http://schemas.openxmlformats.org/officeDocument/2006/relationships/hyperlink" Target="https://apac.au/education-providers/resourc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4B1E9-CFAF-429F-AA9D-ED552D6417CB}">
  <sheetPr>
    <tabColor theme="1" tint="0.249977111117893"/>
  </sheetPr>
  <dimension ref="A3:F24"/>
  <sheetViews>
    <sheetView zoomScaleNormal="100" workbookViewId="0">
      <selection activeCell="G15" sqref="G15"/>
    </sheetView>
  </sheetViews>
  <sheetFormatPr defaultRowHeight="16.5" x14ac:dyDescent="0.3"/>
  <cols>
    <col min="1" max="1" width="18" style="130" customWidth="1"/>
    <col min="2" max="2" width="31" style="130" customWidth="1"/>
    <col min="3" max="3" width="117.85546875" style="130" customWidth="1"/>
    <col min="4" max="4" width="32.7109375" style="130" customWidth="1"/>
    <col min="5" max="16384" width="9.140625" style="130"/>
  </cols>
  <sheetData>
    <row r="3" spans="1:6" ht="20.25" x14ac:dyDescent="0.3">
      <c r="B3" s="66" t="s">
        <v>164</v>
      </c>
    </row>
    <row r="4" spans="1:6" x14ac:dyDescent="0.3">
      <c r="B4" s="30" t="s">
        <v>403</v>
      </c>
    </row>
    <row r="5" spans="1:6" x14ac:dyDescent="0.3">
      <c r="B5" s="129" t="s">
        <v>397</v>
      </c>
    </row>
    <row r="7" spans="1:6" x14ac:dyDescent="0.3">
      <c r="A7" s="3" t="s">
        <v>100</v>
      </c>
    </row>
    <row r="8" spans="1:6" x14ac:dyDescent="0.3">
      <c r="A8" s="27" t="s">
        <v>170</v>
      </c>
    </row>
    <row r="9" spans="1:6" x14ac:dyDescent="0.3">
      <c r="A9" s="130" t="s">
        <v>131</v>
      </c>
    </row>
    <row r="10" spans="1:6" x14ac:dyDescent="0.3">
      <c r="A10" s="150" t="s">
        <v>418</v>
      </c>
      <c r="B10" s="150"/>
      <c r="C10" s="150"/>
      <c r="D10" s="150"/>
      <c r="E10" s="150"/>
      <c r="F10" s="150"/>
    </row>
    <row r="11" spans="1:6" ht="33.75" customHeight="1" x14ac:dyDescent="0.3">
      <c r="A11" s="150"/>
      <c r="B11" s="150"/>
      <c r="C11" s="150"/>
      <c r="D11" s="150"/>
      <c r="E11" s="150"/>
      <c r="F11" s="150"/>
    </row>
    <row r="12" spans="1:6" x14ac:dyDescent="0.3">
      <c r="A12" s="130" t="s">
        <v>132</v>
      </c>
    </row>
    <row r="13" spans="1:6" x14ac:dyDescent="0.3">
      <c r="A13" s="133" t="s">
        <v>417</v>
      </c>
    </row>
    <row r="15" spans="1:6" x14ac:dyDescent="0.3">
      <c r="A15" s="3" t="s">
        <v>171</v>
      </c>
    </row>
    <row r="16" spans="1:6" ht="135.75" customHeight="1" x14ac:dyDescent="0.3">
      <c r="A16" s="151" t="s">
        <v>364</v>
      </c>
      <c r="B16" s="151"/>
      <c r="C16" s="151"/>
    </row>
    <row r="17" spans="1:3" x14ac:dyDescent="0.3">
      <c r="A17" s="130" t="s">
        <v>166</v>
      </c>
    </row>
    <row r="18" spans="1:3" x14ac:dyDescent="0.3">
      <c r="A18" s="130" t="s">
        <v>167</v>
      </c>
    </row>
    <row r="20" spans="1:3" x14ac:dyDescent="0.3">
      <c r="A20" s="130" t="s">
        <v>191</v>
      </c>
    </row>
    <row r="22" spans="1:3" x14ac:dyDescent="0.3">
      <c r="A22" s="135" t="s">
        <v>416</v>
      </c>
    </row>
    <row r="23" spans="1:3" x14ac:dyDescent="0.3">
      <c r="A23" s="135" t="s">
        <v>415</v>
      </c>
    </row>
    <row r="24" spans="1:3" x14ac:dyDescent="0.3">
      <c r="C24" s="44"/>
    </row>
  </sheetData>
  <mergeCells count="2">
    <mergeCell ref="A10:F11"/>
    <mergeCell ref="A16:C16"/>
  </mergeCells>
  <hyperlinks>
    <hyperlink ref="B5" r:id="rId1" xr:uid="{56AED05E-1761-47FB-BCB0-7E12FDF623F1}"/>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5216A-CFA0-4FCC-A9A0-AD5348BA445C}">
  <sheetPr>
    <tabColor theme="1" tint="0.249977111117893"/>
  </sheetPr>
  <dimension ref="A1"/>
  <sheetViews>
    <sheetView workbookViewId="0">
      <selection activeCell="N21" sqref="N21"/>
    </sheetView>
  </sheetViews>
  <sheetFormatPr defaultRowHeight="15" x14ac:dyDescent="0.25"/>
  <cols>
    <col min="1" max="16384" width="9.140625" style="23"/>
  </cols>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EE8CB-98D6-424B-B6D4-D079DE6D0E2C}">
  <sheetPr>
    <tabColor theme="1" tint="0.249977111117893"/>
  </sheetPr>
  <dimension ref="A3:D32"/>
  <sheetViews>
    <sheetView topLeftCell="A6" zoomScale="85" zoomScaleNormal="85" workbookViewId="0">
      <selection activeCell="F17" sqref="F17"/>
    </sheetView>
  </sheetViews>
  <sheetFormatPr defaultRowHeight="15" x14ac:dyDescent="0.25"/>
  <cols>
    <col min="1" max="1" width="32" style="23" customWidth="1"/>
    <col min="2" max="2" width="40.5703125" style="23" customWidth="1"/>
    <col min="3" max="3" width="116.5703125" style="23" customWidth="1"/>
    <col min="4" max="4" width="74.42578125" style="23" customWidth="1"/>
    <col min="5" max="16384" width="9.140625" style="23"/>
  </cols>
  <sheetData>
    <row r="3" spans="1:4" ht="20.25" x14ac:dyDescent="0.25">
      <c r="B3" s="2" t="s">
        <v>163</v>
      </c>
    </row>
    <row r="4" spans="1:4" x14ac:dyDescent="0.25">
      <c r="B4" s="129" t="s">
        <v>397</v>
      </c>
    </row>
    <row r="7" spans="1:4" ht="16.5" x14ac:dyDescent="0.3">
      <c r="A7" s="3" t="s">
        <v>162</v>
      </c>
      <c r="B7" s="1"/>
      <c r="C7" s="1"/>
      <c r="D7" s="1"/>
    </row>
    <row r="8" spans="1:4" ht="16.5" x14ac:dyDescent="0.3">
      <c r="A8" s="1" t="s">
        <v>85</v>
      </c>
      <c r="B8" s="1"/>
      <c r="C8" s="1"/>
      <c r="D8" s="1"/>
    </row>
    <row r="9" spans="1:4" x14ac:dyDescent="0.25">
      <c r="A9" s="13" t="s">
        <v>86</v>
      </c>
      <c r="B9" s="13" t="s">
        <v>99</v>
      </c>
      <c r="C9" s="13" t="s">
        <v>87</v>
      </c>
      <c r="D9" s="13" t="s">
        <v>107</v>
      </c>
    </row>
    <row r="10" spans="1:4" ht="49.5" x14ac:dyDescent="0.3">
      <c r="A10" s="46" t="s">
        <v>174</v>
      </c>
      <c r="B10" s="31" t="s">
        <v>38</v>
      </c>
      <c r="C10" s="34" t="s">
        <v>175</v>
      </c>
      <c r="D10" s="35" t="s">
        <v>94</v>
      </c>
    </row>
    <row r="11" spans="1:4" ht="66" x14ac:dyDescent="0.3">
      <c r="A11" s="158" t="s">
        <v>13</v>
      </c>
      <c r="B11" s="4" t="s">
        <v>195</v>
      </c>
      <c r="C11" s="4" t="s">
        <v>88</v>
      </c>
      <c r="D11" s="171" t="s">
        <v>94</v>
      </c>
    </row>
    <row r="12" spans="1:4" ht="49.5" x14ac:dyDescent="0.3">
      <c r="A12" s="159"/>
      <c r="B12" s="4" t="s">
        <v>89</v>
      </c>
      <c r="C12" s="4" t="s">
        <v>90</v>
      </c>
      <c r="D12" s="171"/>
    </row>
    <row r="13" spans="1:4" ht="66" x14ac:dyDescent="0.3">
      <c r="A13" s="159"/>
      <c r="B13" s="4" t="s">
        <v>91</v>
      </c>
      <c r="C13" s="4" t="s">
        <v>92</v>
      </c>
      <c r="D13" s="171"/>
    </row>
    <row r="14" spans="1:4" ht="49.5" x14ac:dyDescent="0.3">
      <c r="A14" s="160"/>
      <c r="B14" s="4" t="s">
        <v>15</v>
      </c>
      <c r="C14" s="4" t="s">
        <v>93</v>
      </c>
      <c r="D14" s="171"/>
    </row>
    <row r="15" spans="1:4" ht="85.5" customHeight="1" x14ac:dyDescent="0.3">
      <c r="A15" s="159" t="s">
        <v>183</v>
      </c>
      <c r="B15" s="4" t="s">
        <v>184</v>
      </c>
      <c r="C15" s="4" t="s">
        <v>186</v>
      </c>
      <c r="D15" s="167" t="s">
        <v>185</v>
      </c>
    </row>
    <row r="16" spans="1:4" ht="33" x14ac:dyDescent="0.3">
      <c r="A16" s="159"/>
      <c r="B16" s="4" t="s">
        <v>187</v>
      </c>
      <c r="C16" s="4" t="s">
        <v>188</v>
      </c>
      <c r="D16" s="168"/>
    </row>
    <row r="17" spans="1:4" ht="33" x14ac:dyDescent="0.3">
      <c r="A17" s="160"/>
      <c r="B17" s="4" t="s">
        <v>189</v>
      </c>
      <c r="C17" s="4" t="s">
        <v>190</v>
      </c>
      <c r="D17" s="169"/>
    </row>
    <row r="18" spans="1:4" ht="148.5" x14ac:dyDescent="0.3">
      <c r="A18" s="37" t="s">
        <v>178</v>
      </c>
      <c r="B18" s="4" t="s">
        <v>176</v>
      </c>
      <c r="C18" s="4" t="s">
        <v>179</v>
      </c>
      <c r="D18" s="36" t="s">
        <v>177</v>
      </c>
    </row>
    <row r="19" spans="1:4" ht="115.5" x14ac:dyDescent="0.3">
      <c r="A19" s="5" t="s">
        <v>111</v>
      </c>
      <c r="B19" s="4" t="s">
        <v>113</v>
      </c>
      <c r="C19" s="4" t="s">
        <v>114</v>
      </c>
      <c r="D19" s="6" t="s">
        <v>112</v>
      </c>
    </row>
    <row r="20" spans="1:4" ht="33" x14ac:dyDescent="0.3">
      <c r="A20" s="161" t="s">
        <v>101</v>
      </c>
      <c r="B20" s="4" t="s">
        <v>102</v>
      </c>
      <c r="C20" s="4" t="s">
        <v>203</v>
      </c>
      <c r="D20" s="164" t="s">
        <v>106</v>
      </c>
    </row>
    <row r="21" spans="1:4" ht="49.5" x14ac:dyDescent="0.3">
      <c r="A21" s="162"/>
      <c r="B21" s="4" t="s">
        <v>103</v>
      </c>
      <c r="C21" s="4" t="s">
        <v>143</v>
      </c>
      <c r="D21" s="165"/>
    </row>
    <row r="22" spans="1:4" ht="33" x14ac:dyDescent="0.3">
      <c r="A22" s="163"/>
      <c r="B22" s="4" t="s">
        <v>104</v>
      </c>
      <c r="C22" s="4" t="s">
        <v>105</v>
      </c>
      <c r="D22" s="166"/>
    </row>
    <row r="23" spans="1:4" ht="16.5" x14ac:dyDescent="0.3">
      <c r="A23" s="158" t="s">
        <v>26</v>
      </c>
      <c r="B23" s="4" t="s">
        <v>20</v>
      </c>
      <c r="C23" s="4" t="s">
        <v>31</v>
      </c>
      <c r="D23" s="173" t="s">
        <v>98</v>
      </c>
    </row>
    <row r="24" spans="1:4" ht="16.5" x14ac:dyDescent="0.3">
      <c r="A24" s="159"/>
      <c r="B24" s="4" t="s">
        <v>21</v>
      </c>
      <c r="C24" s="45" t="s">
        <v>30</v>
      </c>
      <c r="D24" s="172"/>
    </row>
    <row r="25" spans="1:4" ht="16.5" x14ac:dyDescent="0.3">
      <c r="A25" s="159"/>
      <c r="B25" s="4" t="s">
        <v>22</v>
      </c>
      <c r="C25" s="4" t="s">
        <v>29</v>
      </c>
      <c r="D25" s="172"/>
    </row>
    <row r="26" spans="1:4" ht="16.5" x14ac:dyDescent="0.3">
      <c r="A26" s="159"/>
      <c r="B26" s="4" t="s">
        <v>23</v>
      </c>
      <c r="C26" s="4" t="s">
        <v>28</v>
      </c>
      <c r="D26" s="172"/>
    </row>
    <row r="27" spans="1:4" ht="16.5" x14ac:dyDescent="0.3">
      <c r="A27" s="159"/>
      <c r="B27" s="4" t="s">
        <v>24</v>
      </c>
      <c r="C27" s="4" t="s">
        <v>27</v>
      </c>
      <c r="D27" s="172"/>
    </row>
    <row r="28" spans="1:4" ht="33" x14ac:dyDescent="0.3">
      <c r="A28" s="159"/>
      <c r="B28" s="4" t="s">
        <v>152</v>
      </c>
      <c r="C28" s="4" t="s">
        <v>153</v>
      </c>
      <c r="D28" s="26" t="s">
        <v>154</v>
      </c>
    </row>
    <row r="29" spans="1:4" ht="16.5" x14ac:dyDescent="0.3">
      <c r="A29" s="158" t="s">
        <v>16</v>
      </c>
      <c r="B29" s="4" t="s">
        <v>95</v>
      </c>
      <c r="C29" s="170" t="s">
        <v>96</v>
      </c>
      <c r="D29" s="171" t="s">
        <v>97</v>
      </c>
    </row>
    <row r="30" spans="1:4" ht="16.5" x14ac:dyDescent="0.3">
      <c r="A30" s="159"/>
      <c r="B30" s="4" t="s">
        <v>17</v>
      </c>
      <c r="C30" s="170"/>
      <c r="D30" s="172"/>
    </row>
    <row r="31" spans="1:4" ht="16.5" x14ac:dyDescent="0.3">
      <c r="A31" s="160"/>
      <c r="B31" s="4" t="s">
        <v>18</v>
      </c>
      <c r="C31" s="170"/>
      <c r="D31" s="172"/>
    </row>
    <row r="32" spans="1:4" ht="16.5" x14ac:dyDescent="0.3">
      <c r="A32" s="1"/>
      <c r="B32" s="1"/>
      <c r="C32" s="1"/>
      <c r="D32" s="1"/>
    </row>
  </sheetData>
  <mergeCells count="11">
    <mergeCell ref="A11:A14"/>
    <mergeCell ref="A29:A31"/>
    <mergeCell ref="A20:A22"/>
    <mergeCell ref="D20:D22"/>
    <mergeCell ref="A23:A28"/>
    <mergeCell ref="A15:A17"/>
    <mergeCell ref="D15:D17"/>
    <mergeCell ref="C29:C31"/>
    <mergeCell ref="D29:D31"/>
    <mergeCell ref="D11:D14"/>
    <mergeCell ref="D23:D27"/>
  </mergeCells>
  <hyperlinks>
    <hyperlink ref="D29" r:id="rId1" xr:uid="{8FB8AA73-C4DF-4D73-8CFF-86E8D0B8A923}"/>
    <hyperlink ref="D11" r:id="rId2" xr:uid="{1C9E01CC-3D2C-4263-BEB7-16E8F8B793D6}"/>
    <hyperlink ref="D23" r:id="rId3" xr:uid="{23E1AB59-9136-464F-8313-03E39551B9A5}"/>
    <hyperlink ref="D20" r:id="rId4" xr:uid="{B06A9056-560A-42C5-83EF-17AC17EB5555}"/>
    <hyperlink ref="D19" r:id="rId5" xr:uid="{997BD7AE-3374-4D85-B299-A0B65AA544BB}"/>
    <hyperlink ref="D28" r:id="rId6" xr:uid="{90C35F7D-4E15-4A51-AB5B-169575D923DF}"/>
    <hyperlink ref="D10" r:id="rId7" xr:uid="{75B80B99-BE1C-4728-B720-B210FDC08962}"/>
    <hyperlink ref="D18" r:id="rId8" xr:uid="{C20B1FE4-B381-4C5C-9666-6EFCBB8AEEC2}"/>
    <hyperlink ref="B4" r:id="rId9" xr:uid="{82D157A5-78A7-4AB0-B5C3-698584103CE9}"/>
  </hyperlinks>
  <pageMargins left="0.7" right="0.7" top="0.75" bottom="0.75" header="0.3" footer="0.3"/>
  <drawing r:id="rId1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0AB97-A508-4FB3-9F2E-2FB5E632C177}">
  <sheetPr>
    <tabColor theme="1" tint="0.249977111117893"/>
  </sheetPr>
  <dimension ref="B3:D22"/>
  <sheetViews>
    <sheetView workbookViewId="0">
      <selection activeCell="O32" sqref="O32"/>
    </sheetView>
  </sheetViews>
  <sheetFormatPr defaultRowHeight="13.5" x14ac:dyDescent="0.25"/>
  <cols>
    <col min="1" max="1" width="19.42578125" style="56" customWidth="1"/>
    <col min="2" max="2" width="16" style="56" customWidth="1"/>
    <col min="3" max="3" width="30.28515625" style="56" customWidth="1"/>
    <col min="4" max="4" width="36.85546875" style="56" bestFit="1" customWidth="1"/>
    <col min="5" max="16384" width="9.140625" style="56"/>
  </cols>
  <sheetData>
    <row r="3" spans="2:4" ht="15" x14ac:dyDescent="0.25">
      <c r="B3" s="126" t="s">
        <v>199</v>
      </c>
    </row>
    <row r="4" spans="2:4" ht="16.5" x14ac:dyDescent="0.3">
      <c r="B4" s="120" t="s">
        <v>201</v>
      </c>
    </row>
    <row r="6" spans="2:4" x14ac:dyDescent="0.25">
      <c r="C6" s="121" t="s">
        <v>200</v>
      </c>
    </row>
    <row r="7" spans="2:4" ht="26.25" x14ac:dyDescent="0.25">
      <c r="C7" s="122" t="s">
        <v>202</v>
      </c>
      <c r="D7" s="123" t="s">
        <v>386</v>
      </c>
    </row>
    <row r="8" spans="2:4" x14ac:dyDescent="0.25">
      <c r="B8" s="56" t="s">
        <v>371</v>
      </c>
      <c r="C8" s="124">
        <v>5</v>
      </c>
      <c r="D8" s="125">
        <f>C8/1725</f>
        <v>2.8985507246376812E-3</v>
      </c>
    </row>
    <row r="9" spans="2:4" x14ac:dyDescent="0.25">
      <c r="B9" s="56" t="s">
        <v>372</v>
      </c>
      <c r="C9" s="124">
        <v>15</v>
      </c>
      <c r="D9" s="125">
        <f t="shared" ref="D9:D22" si="0">C9/1725</f>
        <v>8.6956521739130436E-3</v>
      </c>
    </row>
    <row r="10" spans="2:4" x14ac:dyDescent="0.25">
      <c r="B10" s="56" t="s">
        <v>373</v>
      </c>
      <c r="C10" s="124">
        <v>7.5</v>
      </c>
      <c r="D10" s="125">
        <f t="shared" si="0"/>
        <v>4.3478260869565218E-3</v>
      </c>
    </row>
    <row r="11" spans="2:4" x14ac:dyDescent="0.25">
      <c r="B11" s="56" t="s">
        <v>374</v>
      </c>
      <c r="C11" s="124">
        <v>8.5</v>
      </c>
      <c r="D11" s="125">
        <f t="shared" si="0"/>
        <v>4.9275362318840577E-3</v>
      </c>
    </row>
    <row r="12" spans="2:4" x14ac:dyDescent="0.25">
      <c r="B12" s="56" t="s">
        <v>375</v>
      </c>
      <c r="C12" s="124">
        <v>3</v>
      </c>
      <c r="D12" s="125">
        <f t="shared" si="0"/>
        <v>1.7391304347826088E-3</v>
      </c>
    </row>
    <row r="13" spans="2:4" x14ac:dyDescent="0.25">
      <c r="B13" s="56" t="s">
        <v>376</v>
      </c>
      <c r="C13" s="124">
        <v>25</v>
      </c>
      <c r="D13" s="125">
        <f t="shared" si="0"/>
        <v>1.4492753623188406E-2</v>
      </c>
    </row>
    <row r="14" spans="2:4" x14ac:dyDescent="0.25">
      <c r="B14" s="56" t="s">
        <v>377</v>
      </c>
      <c r="C14" s="124">
        <v>12</v>
      </c>
      <c r="D14" s="125">
        <f t="shared" si="0"/>
        <v>6.956521739130435E-3</v>
      </c>
    </row>
    <row r="15" spans="2:4" x14ac:dyDescent="0.25">
      <c r="B15" s="56" t="s">
        <v>378</v>
      </c>
      <c r="C15" s="124">
        <v>15</v>
      </c>
      <c r="D15" s="125">
        <f t="shared" si="0"/>
        <v>8.6956521739130436E-3</v>
      </c>
    </row>
    <row r="16" spans="2:4" x14ac:dyDescent="0.25">
      <c r="B16" s="56" t="s">
        <v>379</v>
      </c>
      <c r="C16" s="124"/>
      <c r="D16" s="125">
        <f t="shared" si="0"/>
        <v>0</v>
      </c>
    </row>
    <row r="17" spans="2:4" x14ac:dyDescent="0.25">
      <c r="B17" s="56" t="s">
        <v>380</v>
      </c>
      <c r="C17" s="124"/>
      <c r="D17" s="125">
        <f t="shared" si="0"/>
        <v>0</v>
      </c>
    </row>
    <row r="18" spans="2:4" x14ac:dyDescent="0.25">
      <c r="B18" s="56" t="s">
        <v>381</v>
      </c>
      <c r="C18" s="124"/>
      <c r="D18" s="125">
        <f t="shared" si="0"/>
        <v>0</v>
      </c>
    </row>
    <row r="19" spans="2:4" x14ac:dyDescent="0.25">
      <c r="B19" s="56" t="s">
        <v>382</v>
      </c>
      <c r="C19" s="124"/>
      <c r="D19" s="125">
        <f t="shared" si="0"/>
        <v>0</v>
      </c>
    </row>
    <row r="20" spans="2:4" x14ac:dyDescent="0.25">
      <c r="B20" s="56" t="s">
        <v>383</v>
      </c>
      <c r="C20" s="124"/>
      <c r="D20" s="125">
        <f t="shared" si="0"/>
        <v>0</v>
      </c>
    </row>
    <row r="21" spans="2:4" x14ac:dyDescent="0.25">
      <c r="B21" s="56" t="s">
        <v>384</v>
      </c>
      <c r="C21" s="124"/>
      <c r="D21" s="125">
        <f t="shared" si="0"/>
        <v>0</v>
      </c>
    </row>
    <row r="22" spans="2:4" x14ac:dyDescent="0.25">
      <c r="B22" s="56" t="s">
        <v>385</v>
      </c>
      <c r="C22" s="124"/>
      <c r="D22" s="125">
        <f t="shared" si="0"/>
        <v>0</v>
      </c>
    </row>
  </sheetData>
  <phoneticPr fontId="27" type="noConversion"/>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7DD63-C5D2-432D-B9F1-75A10EF25AC6}">
  <sheetPr>
    <tabColor theme="1" tint="0.249977111117893"/>
  </sheetPr>
  <dimension ref="A1:W46"/>
  <sheetViews>
    <sheetView topLeftCell="L1" zoomScale="85" zoomScaleNormal="85" workbookViewId="0">
      <selection activeCell="Z21" sqref="Z21"/>
    </sheetView>
  </sheetViews>
  <sheetFormatPr defaultRowHeight="16.5" x14ac:dyDescent="0.25"/>
  <cols>
    <col min="1" max="1" width="23.140625" style="7" bestFit="1" customWidth="1"/>
    <col min="2" max="2" width="9.140625" style="7"/>
    <col min="3" max="3" width="25.7109375" style="7" bestFit="1" customWidth="1"/>
    <col min="4" max="4" width="9.140625" style="7"/>
    <col min="5" max="5" width="20.85546875" style="7" bestFit="1" customWidth="1"/>
    <col min="6" max="6" width="9.140625" style="7"/>
    <col min="7" max="7" width="18" style="7" bestFit="1" customWidth="1"/>
    <col min="8" max="8" width="9.140625" style="7"/>
    <col min="9" max="9" width="23.5703125" style="7" customWidth="1"/>
    <col min="10" max="10" width="9.140625" style="7"/>
    <col min="11" max="11" width="72.5703125" style="7" customWidth="1"/>
    <col min="12" max="12" width="9.140625" style="7" customWidth="1"/>
    <col min="13" max="13" width="56.28515625" style="7" customWidth="1"/>
    <col min="14" max="14" width="9.140625" style="7"/>
    <col min="15" max="15" width="21.140625" style="7" customWidth="1"/>
    <col min="16" max="17" width="9.140625" style="7"/>
    <col min="18" max="18" width="31" style="7" customWidth="1"/>
    <col min="19" max="16384" width="9.140625" style="7"/>
  </cols>
  <sheetData>
    <row r="1" spans="1:23" s="22" customFormat="1" ht="14.25" x14ac:dyDescent="0.25">
      <c r="A1" s="22" t="s">
        <v>0</v>
      </c>
      <c r="C1" s="22" t="s">
        <v>183</v>
      </c>
      <c r="E1" s="22" t="s">
        <v>13</v>
      </c>
      <c r="G1" s="22" t="s">
        <v>16</v>
      </c>
      <c r="I1" s="22" t="s">
        <v>19</v>
      </c>
      <c r="J1" s="22" t="s">
        <v>25</v>
      </c>
      <c r="M1" s="22" t="s">
        <v>32</v>
      </c>
      <c r="O1" s="22" t="s">
        <v>40</v>
      </c>
      <c r="R1" s="22" t="s">
        <v>119</v>
      </c>
      <c r="T1" s="22" t="s">
        <v>139</v>
      </c>
      <c r="W1" s="22" t="s">
        <v>393</v>
      </c>
    </row>
    <row r="2" spans="1:23" x14ac:dyDescent="0.25">
      <c r="A2" s="7" t="s">
        <v>1</v>
      </c>
      <c r="C2" s="7" t="s">
        <v>1</v>
      </c>
      <c r="E2" s="7" t="s">
        <v>1</v>
      </c>
      <c r="G2" s="7" t="s">
        <v>1</v>
      </c>
      <c r="I2" s="7" t="s">
        <v>1</v>
      </c>
      <c r="M2" s="7" t="s">
        <v>1</v>
      </c>
      <c r="O2" s="7" t="s">
        <v>1</v>
      </c>
      <c r="R2" s="7" t="s">
        <v>1</v>
      </c>
      <c r="T2" s="7" t="s">
        <v>1</v>
      </c>
      <c r="W2" s="127" t="s">
        <v>1</v>
      </c>
    </row>
    <row r="3" spans="1:23" x14ac:dyDescent="0.25">
      <c r="A3" s="7" t="s">
        <v>2</v>
      </c>
      <c r="C3" s="7" t="s">
        <v>180</v>
      </c>
      <c r="E3" s="7" t="s">
        <v>192</v>
      </c>
      <c r="G3" s="7" t="s">
        <v>37</v>
      </c>
      <c r="I3" s="7" t="s">
        <v>20</v>
      </c>
      <c r="J3" s="7">
        <v>100</v>
      </c>
      <c r="K3" s="7" t="s">
        <v>31</v>
      </c>
      <c r="M3" s="7" t="s">
        <v>33</v>
      </c>
      <c r="O3" s="132" t="s">
        <v>401</v>
      </c>
      <c r="R3" s="7" t="s">
        <v>129</v>
      </c>
      <c r="T3" s="7" t="s">
        <v>137</v>
      </c>
      <c r="W3" s="127" t="s">
        <v>394</v>
      </c>
    </row>
    <row r="4" spans="1:23" x14ac:dyDescent="0.25">
      <c r="A4" s="7" t="s">
        <v>3</v>
      </c>
      <c r="C4" s="7" t="s">
        <v>181</v>
      </c>
      <c r="E4" s="7" t="s">
        <v>14</v>
      </c>
      <c r="G4" s="7" t="s">
        <v>18</v>
      </c>
      <c r="I4" s="7" t="s">
        <v>21</v>
      </c>
      <c r="J4" s="7">
        <v>66</v>
      </c>
      <c r="K4" s="7" t="s">
        <v>30</v>
      </c>
      <c r="M4" s="7" t="s">
        <v>34</v>
      </c>
      <c r="O4" s="132" t="s">
        <v>402</v>
      </c>
      <c r="R4" s="7" t="s">
        <v>120</v>
      </c>
      <c r="T4" s="7" t="s">
        <v>138</v>
      </c>
      <c r="W4" s="132" t="s">
        <v>398</v>
      </c>
    </row>
    <row r="5" spans="1:23" x14ac:dyDescent="0.25">
      <c r="A5" s="7" t="s">
        <v>4</v>
      </c>
      <c r="C5" s="7" t="s">
        <v>182</v>
      </c>
      <c r="E5" s="7" t="s">
        <v>141</v>
      </c>
      <c r="I5" s="7" t="s">
        <v>22</v>
      </c>
      <c r="J5" s="7">
        <v>42</v>
      </c>
      <c r="K5" s="7" t="s">
        <v>29</v>
      </c>
      <c r="M5" s="7" t="s">
        <v>35</v>
      </c>
      <c r="O5" s="132" t="s">
        <v>41</v>
      </c>
      <c r="R5" s="7" t="s">
        <v>128</v>
      </c>
    </row>
    <row r="6" spans="1:23" x14ac:dyDescent="0.25">
      <c r="A6" s="7" t="s">
        <v>5</v>
      </c>
      <c r="C6" s="7" t="s">
        <v>204</v>
      </c>
      <c r="I6" s="7" t="s">
        <v>23</v>
      </c>
      <c r="J6" s="7">
        <v>14</v>
      </c>
      <c r="K6" s="7" t="s">
        <v>28</v>
      </c>
      <c r="M6" s="7" t="s">
        <v>36</v>
      </c>
      <c r="O6" s="7" t="s">
        <v>42</v>
      </c>
      <c r="R6" s="7" t="s">
        <v>121</v>
      </c>
    </row>
    <row r="7" spans="1:23" x14ac:dyDescent="0.25">
      <c r="A7" s="7" t="s">
        <v>6</v>
      </c>
      <c r="I7" s="7" t="s">
        <v>24</v>
      </c>
      <c r="J7" s="7">
        <v>13</v>
      </c>
      <c r="K7" s="7" t="s">
        <v>27</v>
      </c>
      <c r="M7" s="7" t="s">
        <v>129</v>
      </c>
      <c r="O7" s="7" t="s">
        <v>43</v>
      </c>
      <c r="R7" s="7" t="s">
        <v>122</v>
      </c>
    </row>
    <row r="8" spans="1:23" x14ac:dyDescent="0.25">
      <c r="A8" s="7" t="s">
        <v>7</v>
      </c>
      <c r="I8" s="7" t="s">
        <v>151</v>
      </c>
      <c r="O8" s="7" t="s">
        <v>44</v>
      </c>
      <c r="R8" s="7" t="s">
        <v>123</v>
      </c>
    </row>
    <row r="9" spans="1:23" x14ac:dyDescent="0.25">
      <c r="A9" s="7" t="s">
        <v>8</v>
      </c>
      <c r="I9" s="7" t="s">
        <v>146</v>
      </c>
      <c r="O9" s="7" t="s">
        <v>45</v>
      </c>
      <c r="R9" s="7" t="s">
        <v>124</v>
      </c>
    </row>
    <row r="10" spans="1:23" x14ac:dyDescent="0.25">
      <c r="A10" s="7" t="s">
        <v>9</v>
      </c>
      <c r="I10" s="7" t="s">
        <v>147</v>
      </c>
      <c r="O10" s="7" t="s">
        <v>46</v>
      </c>
      <c r="R10" s="7" t="s">
        <v>125</v>
      </c>
    </row>
    <row r="11" spans="1:23" x14ac:dyDescent="0.25">
      <c r="A11" s="7" t="s">
        <v>10</v>
      </c>
      <c r="I11" s="7" t="s">
        <v>148</v>
      </c>
      <c r="O11" s="7" t="s">
        <v>47</v>
      </c>
      <c r="R11" s="7" t="s">
        <v>126</v>
      </c>
    </row>
    <row r="12" spans="1:23" x14ac:dyDescent="0.25">
      <c r="A12" s="7" t="s">
        <v>11</v>
      </c>
      <c r="I12" s="7" t="s">
        <v>149</v>
      </c>
      <c r="O12" s="7" t="s">
        <v>48</v>
      </c>
      <c r="R12" s="7" t="s">
        <v>127</v>
      </c>
    </row>
    <row r="13" spans="1:23" x14ac:dyDescent="0.25">
      <c r="I13" s="7" t="s">
        <v>150</v>
      </c>
      <c r="O13" s="7" t="s">
        <v>49</v>
      </c>
    </row>
    <row r="14" spans="1:23" x14ac:dyDescent="0.25">
      <c r="I14" s="7" t="s">
        <v>362</v>
      </c>
      <c r="O14" s="7" t="s">
        <v>50</v>
      </c>
    </row>
    <row r="15" spans="1:23" x14ac:dyDescent="0.25">
      <c r="O15" s="7" t="s">
        <v>51</v>
      </c>
    </row>
    <row r="16" spans="1:23" x14ac:dyDescent="0.25">
      <c r="O16" s="7" t="s">
        <v>52</v>
      </c>
    </row>
    <row r="17" spans="3:15" x14ac:dyDescent="0.25">
      <c r="O17" s="7" t="s">
        <v>53</v>
      </c>
    </row>
    <row r="18" spans="3:15" x14ac:dyDescent="0.25">
      <c r="O18" s="7" t="s">
        <v>54</v>
      </c>
    </row>
    <row r="19" spans="3:15" x14ac:dyDescent="0.25">
      <c r="O19" s="7" t="s">
        <v>55</v>
      </c>
    </row>
    <row r="20" spans="3:15" x14ac:dyDescent="0.25">
      <c r="O20" s="7" t="s">
        <v>56</v>
      </c>
    </row>
    <row r="21" spans="3:15" x14ac:dyDescent="0.25">
      <c r="O21" s="7" t="s">
        <v>57</v>
      </c>
    </row>
    <row r="22" spans="3:15" x14ac:dyDescent="0.25">
      <c r="O22" s="7" t="s">
        <v>58</v>
      </c>
    </row>
    <row r="23" spans="3:15" x14ac:dyDescent="0.25">
      <c r="O23" s="7" t="s">
        <v>59</v>
      </c>
    </row>
    <row r="24" spans="3:15" x14ac:dyDescent="0.25">
      <c r="O24" s="7" t="s">
        <v>60</v>
      </c>
    </row>
    <row r="25" spans="3:15" x14ac:dyDescent="0.25">
      <c r="C25" s="43"/>
      <c r="O25" s="7" t="s">
        <v>61</v>
      </c>
    </row>
    <row r="26" spans="3:15" x14ac:dyDescent="0.25">
      <c r="O26" s="7" t="s">
        <v>62</v>
      </c>
    </row>
    <row r="27" spans="3:15" x14ac:dyDescent="0.25">
      <c r="O27" s="7" t="s">
        <v>63</v>
      </c>
    </row>
    <row r="28" spans="3:15" x14ac:dyDescent="0.25">
      <c r="O28" s="7" t="s">
        <v>64</v>
      </c>
    </row>
    <row r="29" spans="3:15" x14ac:dyDescent="0.25">
      <c r="O29" s="7" t="s">
        <v>65</v>
      </c>
    </row>
    <row r="30" spans="3:15" x14ac:dyDescent="0.25">
      <c r="O30" s="7" t="s">
        <v>66</v>
      </c>
    </row>
    <row r="31" spans="3:15" x14ac:dyDescent="0.25">
      <c r="O31" s="7" t="s">
        <v>67</v>
      </c>
    </row>
    <row r="32" spans="3:15" x14ac:dyDescent="0.25">
      <c r="O32" s="7" t="s">
        <v>68</v>
      </c>
    </row>
    <row r="33" spans="15:15" x14ac:dyDescent="0.25">
      <c r="O33" s="7" t="s">
        <v>69</v>
      </c>
    </row>
    <row r="34" spans="15:15" x14ac:dyDescent="0.25">
      <c r="O34" s="7" t="s">
        <v>70</v>
      </c>
    </row>
    <row r="35" spans="15:15" x14ac:dyDescent="0.25">
      <c r="O35" s="7" t="s">
        <v>71</v>
      </c>
    </row>
    <row r="36" spans="15:15" x14ac:dyDescent="0.25">
      <c r="O36" s="7" t="s">
        <v>72</v>
      </c>
    </row>
    <row r="37" spans="15:15" x14ac:dyDescent="0.25">
      <c r="O37" s="7" t="s">
        <v>73</v>
      </c>
    </row>
    <row r="38" spans="15:15" x14ac:dyDescent="0.25">
      <c r="O38" s="7" t="s">
        <v>74</v>
      </c>
    </row>
    <row r="39" spans="15:15" x14ac:dyDescent="0.25">
      <c r="O39" s="7" t="s">
        <v>75</v>
      </c>
    </row>
    <row r="40" spans="15:15" x14ac:dyDescent="0.25">
      <c r="O40" s="7" t="s">
        <v>76</v>
      </c>
    </row>
    <row r="41" spans="15:15" x14ac:dyDescent="0.25">
      <c r="O41" s="7" t="s">
        <v>77</v>
      </c>
    </row>
    <row r="42" spans="15:15" x14ac:dyDescent="0.25">
      <c r="O42" s="7" t="s">
        <v>78</v>
      </c>
    </row>
    <row r="43" spans="15:15" x14ac:dyDescent="0.25">
      <c r="O43" s="7" t="s">
        <v>79</v>
      </c>
    </row>
    <row r="44" spans="15:15" x14ac:dyDescent="0.25">
      <c r="O44" s="7" t="s">
        <v>80</v>
      </c>
    </row>
    <row r="45" spans="15:15" x14ac:dyDescent="0.25">
      <c r="O45" s="7" t="s">
        <v>81</v>
      </c>
    </row>
    <row r="46" spans="15:15" x14ac:dyDescent="0.25">
      <c r="O46" s="7" t="s">
        <v>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1D1CC-EDAA-48D0-B785-9A3FA8BA5BD2}">
  <sheetPr>
    <tabColor theme="7" tint="0.59999389629810485"/>
  </sheetPr>
  <dimension ref="A3:N16"/>
  <sheetViews>
    <sheetView workbookViewId="0">
      <selection activeCell="D9" sqref="D9"/>
    </sheetView>
  </sheetViews>
  <sheetFormatPr defaultRowHeight="16.5" x14ac:dyDescent="0.3"/>
  <cols>
    <col min="1" max="1" width="36" style="1" customWidth="1"/>
    <col min="2" max="2" width="43.28515625" style="1" customWidth="1"/>
    <col min="3" max="3" width="31" style="1" customWidth="1"/>
    <col min="4" max="4" width="41.42578125" style="1" customWidth="1"/>
    <col min="5" max="16384" width="9.140625" style="1"/>
  </cols>
  <sheetData>
    <row r="3" spans="1:14" ht="22.5" x14ac:dyDescent="0.3">
      <c r="B3" s="8" t="s">
        <v>396</v>
      </c>
      <c r="C3" s="8"/>
      <c r="E3" s="30"/>
    </row>
    <row r="4" spans="1:14" x14ac:dyDescent="0.3">
      <c r="E4" s="30"/>
    </row>
    <row r="6" spans="1:14" x14ac:dyDescent="0.3">
      <c r="A6" s="3"/>
      <c r="B6" s="3"/>
      <c r="E6" s="10"/>
    </row>
    <row r="7" spans="1:14" x14ac:dyDescent="0.3">
      <c r="A7" s="14" t="s">
        <v>83</v>
      </c>
      <c r="B7" s="47" t="s">
        <v>1</v>
      </c>
    </row>
    <row r="8" spans="1:14" x14ac:dyDescent="0.3">
      <c r="A8" s="10"/>
      <c r="B8" s="10"/>
    </row>
    <row r="9" spans="1:14" ht="32.25" customHeight="1" x14ac:dyDescent="0.3">
      <c r="A9" s="149" t="s">
        <v>226</v>
      </c>
      <c r="B9" s="52">
        <v>1725</v>
      </c>
    </row>
    <row r="10" spans="1:14" x14ac:dyDescent="0.3">
      <c r="A10" s="54" t="s">
        <v>360</v>
      </c>
      <c r="B10" s="55">
        <v>45747</v>
      </c>
    </row>
    <row r="11" spans="1:14" ht="28.5" x14ac:dyDescent="0.3">
      <c r="A11" s="54" t="s">
        <v>400</v>
      </c>
      <c r="B11" s="131" t="s">
        <v>1</v>
      </c>
    </row>
    <row r="12" spans="1:14" ht="28.5" x14ac:dyDescent="0.3">
      <c r="A12" s="54" t="s">
        <v>395</v>
      </c>
      <c r="B12" s="128"/>
    </row>
    <row r="14" spans="1:14" x14ac:dyDescent="0.3">
      <c r="A14" s="56" t="s">
        <v>361</v>
      </c>
    </row>
    <row r="15" spans="1:14" ht="54" customHeight="1" x14ac:dyDescent="0.3">
      <c r="A15" s="152" t="s">
        <v>399</v>
      </c>
      <c r="B15" s="152"/>
      <c r="C15" s="152"/>
      <c r="D15" s="152"/>
      <c r="E15" s="152"/>
      <c r="F15" s="152"/>
      <c r="G15" s="152"/>
      <c r="H15" s="152"/>
      <c r="I15" s="152"/>
      <c r="J15" s="152"/>
      <c r="K15" s="152"/>
      <c r="L15" s="152"/>
      <c r="M15" s="152"/>
      <c r="N15" s="152"/>
    </row>
    <row r="16" spans="1:14" ht="18" customHeight="1" x14ac:dyDescent="0.3">
      <c r="A16" s="152"/>
      <c r="B16" s="152"/>
      <c r="C16" s="152"/>
      <c r="D16" s="152"/>
      <c r="E16" s="152"/>
      <c r="F16" s="152"/>
      <c r="G16" s="152"/>
      <c r="H16" s="152"/>
      <c r="I16" s="152"/>
      <c r="J16" s="152"/>
      <c r="K16" s="152"/>
      <c r="L16" s="152"/>
      <c r="M16" s="152"/>
      <c r="N16" s="152"/>
    </row>
  </sheetData>
  <mergeCells count="1">
    <mergeCell ref="A15:N16"/>
  </mergeCell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CD676D09-D1A9-4EE7-B0CC-EB34671935B7}">
          <x14:formula1>
            <xm:f>'Drop down list'!$W$2:$W$4</xm:f>
          </x14:formula1>
          <xm:sqref>B11</xm:sqref>
        </x14:dataValidation>
        <x14:dataValidation type="list" allowBlank="1" showInputMessage="1" showErrorMessage="1" xr:uid="{8DAC1E02-31B8-4578-9820-7981E87BC4B8}">
          <x14:formula1>
            <xm:f>'Drop down list'!$O$2:$O$46</xm:f>
          </x14:formula1>
          <xm:sqref>B7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CA86D-24DD-4DE0-AFCF-82ED95C7E63E}">
  <sheetPr>
    <tabColor rgb="FFD6BBEB"/>
  </sheetPr>
  <dimension ref="A1:P145"/>
  <sheetViews>
    <sheetView topLeftCell="B1" zoomScale="85" zoomScaleNormal="85" workbookViewId="0">
      <selection activeCell="N8" sqref="N8"/>
    </sheetView>
  </sheetViews>
  <sheetFormatPr defaultRowHeight="16.5" x14ac:dyDescent="0.3"/>
  <cols>
    <col min="1" max="1" width="22.140625" style="67" hidden="1" customWidth="1"/>
    <col min="2" max="2" width="22.140625" style="67" customWidth="1"/>
    <col min="3" max="3" width="19.42578125" style="67" customWidth="1"/>
    <col min="4" max="4" width="20.28515625" style="67" customWidth="1"/>
    <col min="5" max="6" width="28.85546875" style="67" customWidth="1"/>
    <col min="7" max="8" width="25.7109375" style="67" customWidth="1"/>
    <col min="9" max="9" width="27.5703125" style="67" customWidth="1"/>
    <col min="10" max="12" width="31.140625" style="67" customWidth="1"/>
    <col min="13" max="15" width="28.42578125" style="67" customWidth="1"/>
    <col min="16" max="16" width="25.28515625" style="67" customWidth="1"/>
    <col min="17" max="17" width="27" style="67" customWidth="1"/>
    <col min="18" max="16384" width="9.140625" style="67"/>
  </cols>
  <sheetData>
    <row r="1" spans="1:16" ht="22.5" x14ac:dyDescent="0.3">
      <c r="B1" s="8" t="s">
        <v>218</v>
      </c>
    </row>
    <row r="2" spans="1:16" s="64" customFormat="1" x14ac:dyDescent="0.2">
      <c r="B2" s="50" t="s">
        <v>165</v>
      </c>
    </row>
    <row r="3" spans="1:16" ht="57" customHeight="1" x14ac:dyDescent="0.3">
      <c r="B3" s="150" t="s">
        <v>215</v>
      </c>
      <c r="C3" s="150"/>
      <c r="D3" s="150"/>
      <c r="E3" s="150"/>
      <c r="F3" s="150"/>
      <c r="G3" s="150"/>
      <c r="H3" s="150"/>
      <c r="I3" s="150"/>
      <c r="J3" s="150"/>
      <c r="K3" s="29"/>
      <c r="L3" s="29"/>
      <c r="M3" s="29"/>
      <c r="N3" s="29"/>
      <c r="O3" s="29"/>
    </row>
    <row r="4" spans="1:16" ht="17.25" thickBot="1" x14ac:dyDescent="0.35">
      <c r="B4" s="12" t="s">
        <v>389</v>
      </c>
    </row>
    <row r="5" spans="1:16" ht="81" customHeight="1" thickBot="1" x14ac:dyDescent="0.35">
      <c r="A5" s="28" t="s">
        <v>198</v>
      </c>
      <c r="B5" s="24" t="s">
        <v>110</v>
      </c>
      <c r="C5" s="33" t="s">
        <v>133</v>
      </c>
      <c r="D5" s="25" t="s">
        <v>134</v>
      </c>
      <c r="E5" s="25" t="s">
        <v>193</v>
      </c>
      <c r="F5" s="25" t="s">
        <v>194</v>
      </c>
      <c r="G5" s="25" t="s">
        <v>26</v>
      </c>
      <c r="H5" s="38" t="s">
        <v>13</v>
      </c>
      <c r="I5" s="25" t="s">
        <v>155</v>
      </c>
      <c r="J5" s="25" t="s">
        <v>130</v>
      </c>
      <c r="K5" s="25" t="s">
        <v>387</v>
      </c>
      <c r="L5" s="25" t="s">
        <v>388</v>
      </c>
      <c r="M5" s="38" t="s">
        <v>142</v>
      </c>
      <c r="N5" s="59" t="s">
        <v>369</v>
      </c>
      <c r="O5" s="59" t="s">
        <v>366</v>
      </c>
      <c r="P5" s="48" t="s">
        <v>363</v>
      </c>
    </row>
    <row r="6" spans="1:16" x14ac:dyDescent="0.3">
      <c r="A6" s="68" t="str">
        <f t="shared" ref="A6:A37" si="0">CONCATENATE(C6," ",D6," ",B6)</f>
        <v>John Citizen 2023</v>
      </c>
      <c r="B6" s="69">
        <v>2023</v>
      </c>
      <c r="C6" s="70" t="s">
        <v>135</v>
      </c>
      <c r="D6" s="71" t="s">
        <v>196</v>
      </c>
      <c r="E6" s="62" t="s">
        <v>35</v>
      </c>
      <c r="F6" s="62" t="s">
        <v>35</v>
      </c>
      <c r="G6" s="62" t="s">
        <v>21</v>
      </c>
      <c r="H6" s="72" t="s">
        <v>14</v>
      </c>
      <c r="I6" s="71" t="s">
        <v>232</v>
      </c>
      <c r="J6" s="62" t="s">
        <v>128</v>
      </c>
      <c r="K6" s="76" t="s">
        <v>122</v>
      </c>
      <c r="L6" s="76" t="s">
        <v>124</v>
      </c>
      <c r="M6" s="73" t="s">
        <v>137</v>
      </c>
      <c r="N6" s="73" t="s">
        <v>137</v>
      </c>
      <c r="O6" s="62"/>
      <c r="P6" s="62"/>
    </row>
    <row r="7" spans="1:16" x14ac:dyDescent="0.3">
      <c r="A7" s="68" t="str">
        <f t="shared" si="0"/>
        <v>Jane Citizen 2023</v>
      </c>
      <c r="B7" s="74">
        <v>2023</v>
      </c>
      <c r="C7" s="75" t="s">
        <v>136</v>
      </c>
      <c r="D7" s="71" t="s">
        <v>196</v>
      </c>
      <c r="E7" s="76" t="s">
        <v>36</v>
      </c>
      <c r="F7" s="76" t="s">
        <v>129</v>
      </c>
      <c r="G7" s="62" t="s">
        <v>22</v>
      </c>
      <c r="H7" s="77" t="s">
        <v>192</v>
      </c>
      <c r="I7" s="78" t="s">
        <v>233</v>
      </c>
      <c r="J7" s="76" t="s">
        <v>122</v>
      </c>
      <c r="K7" s="76" t="s">
        <v>121</v>
      </c>
      <c r="L7" s="76" t="s">
        <v>1</v>
      </c>
      <c r="M7" s="79" t="s">
        <v>138</v>
      </c>
      <c r="N7" s="73" t="s">
        <v>137</v>
      </c>
      <c r="O7" s="61"/>
      <c r="P7" s="61"/>
    </row>
    <row r="8" spans="1:16" x14ac:dyDescent="0.3">
      <c r="A8" s="68" t="str">
        <f t="shared" si="0"/>
        <v>Isaac Newton 2023</v>
      </c>
      <c r="B8" s="74">
        <v>2023</v>
      </c>
      <c r="C8" s="75" t="s">
        <v>227</v>
      </c>
      <c r="D8" s="78" t="s">
        <v>228</v>
      </c>
      <c r="E8" s="76" t="s">
        <v>35</v>
      </c>
      <c r="F8" s="76" t="s">
        <v>129</v>
      </c>
      <c r="G8" s="62" t="s">
        <v>22</v>
      </c>
      <c r="H8" s="77" t="s">
        <v>192</v>
      </c>
      <c r="I8" s="78" t="s">
        <v>234</v>
      </c>
      <c r="J8" s="76" t="s">
        <v>129</v>
      </c>
      <c r="K8" s="76" t="s">
        <v>1</v>
      </c>
      <c r="L8" s="76" t="s">
        <v>1</v>
      </c>
      <c r="M8" s="79" t="s">
        <v>138</v>
      </c>
      <c r="N8" s="73" t="s">
        <v>137</v>
      </c>
      <c r="O8" s="61"/>
      <c r="P8" s="61"/>
    </row>
    <row r="9" spans="1:16" x14ac:dyDescent="0.3">
      <c r="A9" s="68" t="str">
        <f t="shared" si="0"/>
        <v>Charles Darwin 2023</v>
      </c>
      <c r="B9" s="74">
        <v>2023</v>
      </c>
      <c r="C9" s="75" t="s">
        <v>229</v>
      </c>
      <c r="D9" s="78" t="s">
        <v>230</v>
      </c>
      <c r="E9" s="76" t="s">
        <v>36</v>
      </c>
      <c r="F9" s="76" t="s">
        <v>35</v>
      </c>
      <c r="G9" s="62" t="s">
        <v>23</v>
      </c>
      <c r="H9" s="77" t="s">
        <v>14</v>
      </c>
      <c r="I9" s="78" t="s">
        <v>235</v>
      </c>
      <c r="J9" s="76" t="s">
        <v>124</v>
      </c>
      <c r="K9" s="76" t="s">
        <v>1</v>
      </c>
      <c r="L9" s="76" t="s">
        <v>1</v>
      </c>
      <c r="M9" s="79" t="s">
        <v>137</v>
      </c>
      <c r="N9" s="73" t="s">
        <v>137</v>
      </c>
      <c r="O9" s="61"/>
      <c r="P9" s="61"/>
    </row>
    <row r="10" spans="1:16" x14ac:dyDescent="0.3">
      <c r="A10" s="68" t="str">
        <f t="shared" si="0"/>
        <v>Jane Goodall 2023</v>
      </c>
      <c r="B10" s="74">
        <v>2023</v>
      </c>
      <c r="C10" s="75" t="s">
        <v>136</v>
      </c>
      <c r="D10" s="78" t="s">
        <v>231</v>
      </c>
      <c r="E10" s="76" t="s">
        <v>35</v>
      </c>
      <c r="F10" s="76" t="s">
        <v>35</v>
      </c>
      <c r="G10" s="62" t="s">
        <v>23</v>
      </c>
      <c r="H10" s="77" t="s">
        <v>14</v>
      </c>
      <c r="I10" s="78" t="s">
        <v>238</v>
      </c>
      <c r="J10" s="76" t="s">
        <v>129</v>
      </c>
      <c r="K10" s="76" t="s">
        <v>1</v>
      </c>
      <c r="L10" s="76" t="s">
        <v>1</v>
      </c>
      <c r="M10" s="79" t="s">
        <v>137</v>
      </c>
      <c r="N10" s="73" t="s">
        <v>137</v>
      </c>
      <c r="O10" s="61"/>
      <c r="P10" s="61"/>
    </row>
    <row r="11" spans="1:16" x14ac:dyDescent="0.3">
      <c r="A11" s="68" t="str">
        <f t="shared" ref="A11:A18" si="1">CONCATENATE(C11," ",D11," ",B11)</f>
        <v>Alan Turing 2023</v>
      </c>
      <c r="B11" s="74">
        <v>2023</v>
      </c>
      <c r="C11" s="75" t="s">
        <v>236</v>
      </c>
      <c r="D11" s="78" t="s">
        <v>237</v>
      </c>
      <c r="E11" s="76" t="s">
        <v>35</v>
      </c>
      <c r="F11" s="76" t="s">
        <v>129</v>
      </c>
      <c r="G11" s="62" t="s">
        <v>21</v>
      </c>
      <c r="H11" s="77" t="s">
        <v>192</v>
      </c>
      <c r="I11" s="78" t="s">
        <v>239</v>
      </c>
      <c r="J11" s="76" t="s">
        <v>128</v>
      </c>
      <c r="K11" s="76" t="s">
        <v>124</v>
      </c>
      <c r="L11" s="76" t="s">
        <v>1</v>
      </c>
      <c r="M11" s="79" t="s">
        <v>138</v>
      </c>
      <c r="N11" s="73" t="s">
        <v>137</v>
      </c>
      <c r="O11" s="61"/>
      <c r="P11" s="61"/>
    </row>
    <row r="12" spans="1:16" x14ac:dyDescent="0.3">
      <c r="A12" s="68" t="str">
        <f t="shared" si="1"/>
        <v>Thomas Edison 2023</v>
      </c>
      <c r="B12" s="74">
        <v>2023</v>
      </c>
      <c r="C12" s="75" t="s">
        <v>240</v>
      </c>
      <c r="D12" s="78" t="s">
        <v>241</v>
      </c>
      <c r="E12" s="76" t="s">
        <v>36</v>
      </c>
      <c r="F12" s="76" t="s">
        <v>35</v>
      </c>
      <c r="G12" s="62" t="s">
        <v>22</v>
      </c>
      <c r="H12" s="77" t="s">
        <v>14</v>
      </c>
      <c r="I12" s="78" t="s">
        <v>242</v>
      </c>
      <c r="J12" s="76" t="s">
        <v>129</v>
      </c>
      <c r="K12" s="76" t="s">
        <v>1</v>
      </c>
      <c r="L12" s="76" t="s">
        <v>1</v>
      </c>
      <c r="M12" s="79" t="s">
        <v>138</v>
      </c>
      <c r="N12" s="73" t="s">
        <v>137</v>
      </c>
      <c r="O12" s="61"/>
      <c r="P12" s="61"/>
    </row>
    <row r="13" spans="1:16" x14ac:dyDescent="0.3">
      <c r="A13" s="68" t="str">
        <f t="shared" si="1"/>
        <v>Marie Curie 2023</v>
      </c>
      <c r="B13" s="74">
        <v>2023</v>
      </c>
      <c r="C13" s="75" t="s">
        <v>243</v>
      </c>
      <c r="D13" s="78" t="s">
        <v>244</v>
      </c>
      <c r="E13" s="76" t="s">
        <v>35</v>
      </c>
      <c r="F13" s="76" t="s">
        <v>35</v>
      </c>
      <c r="G13" s="62" t="s">
        <v>22</v>
      </c>
      <c r="H13" s="77" t="s">
        <v>192</v>
      </c>
      <c r="I13" s="78" t="s">
        <v>245</v>
      </c>
      <c r="J13" s="76" t="s">
        <v>122</v>
      </c>
      <c r="K13" s="76" t="s">
        <v>121</v>
      </c>
      <c r="L13" s="76" t="s">
        <v>1</v>
      </c>
      <c r="M13" s="79" t="s">
        <v>137</v>
      </c>
      <c r="N13" s="73" t="s">
        <v>137</v>
      </c>
      <c r="O13" s="61"/>
      <c r="P13" s="61"/>
    </row>
    <row r="14" spans="1:16" x14ac:dyDescent="0.3">
      <c r="A14" s="68" t="str">
        <f t="shared" si="1"/>
        <v>Albert Einstein 2023</v>
      </c>
      <c r="B14" s="74">
        <v>2023</v>
      </c>
      <c r="C14" s="75" t="s">
        <v>350</v>
      </c>
      <c r="D14" s="78" t="s">
        <v>351</v>
      </c>
      <c r="E14" s="76" t="s">
        <v>36</v>
      </c>
      <c r="F14" s="76" t="s">
        <v>35</v>
      </c>
      <c r="G14" s="62" t="s">
        <v>22</v>
      </c>
      <c r="H14" s="77" t="s">
        <v>14</v>
      </c>
      <c r="I14" s="78" t="s">
        <v>353</v>
      </c>
      <c r="J14" s="76" t="s">
        <v>129</v>
      </c>
      <c r="K14" s="76" t="s">
        <v>1</v>
      </c>
      <c r="L14" s="76" t="s">
        <v>1</v>
      </c>
      <c r="M14" s="79" t="s">
        <v>138</v>
      </c>
      <c r="N14" s="73" t="s">
        <v>137</v>
      </c>
      <c r="O14" s="61"/>
      <c r="P14" s="61"/>
    </row>
    <row r="15" spans="1:16" x14ac:dyDescent="0.3">
      <c r="A15" s="68" t="str">
        <f t="shared" si="1"/>
        <v>Niels Bohr 2023</v>
      </c>
      <c r="B15" s="74">
        <v>2023</v>
      </c>
      <c r="C15" s="75" t="s">
        <v>354</v>
      </c>
      <c r="D15" s="78" t="s">
        <v>355</v>
      </c>
      <c r="E15" s="76" t="s">
        <v>35</v>
      </c>
      <c r="F15" s="76" t="s">
        <v>129</v>
      </c>
      <c r="G15" s="62" t="s">
        <v>22</v>
      </c>
      <c r="H15" s="77" t="s">
        <v>14</v>
      </c>
      <c r="I15" s="78" t="s">
        <v>356</v>
      </c>
      <c r="J15" s="76" t="s">
        <v>124</v>
      </c>
      <c r="K15" s="76" t="s">
        <v>1</v>
      </c>
      <c r="L15" s="76" t="s">
        <v>1</v>
      </c>
      <c r="M15" s="79" t="s">
        <v>137</v>
      </c>
      <c r="N15" s="73" t="s">
        <v>138</v>
      </c>
      <c r="O15" s="61" t="s">
        <v>367</v>
      </c>
      <c r="P15" s="61"/>
    </row>
    <row r="16" spans="1:16" x14ac:dyDescent="0.3">
      <c r="A16" s="68" t="str">
        <f t="shared" si="1"/>
        <v>Galileo Gelilei 2023</v>
      </c>
      <c r="B16" s="74">
        <v>2023</v>
      </c>
      <c r="C16" s="75" t="s">
        <v>357</v>
      </c>
      <c r="D16" s="78" t="s">
        <v>358</v>
      </c>
      <c r="E16" s="76" t="s">
        <v>35</v>
      </c>
      <c r="F16" s="76" t="s">
        <v>129</v>
      </c>
      <c r="G16" s="62" t="s">
        <v>22</v>
      </c>
      <c r="H16" s="77" t="s">
        <v>14</v>
      </c>
      <c r="I16" s="78" t="s">
        <v>359</v>
      </c>
      <c r="J16" s="76" t="s">
        <v>129</v>
      </c>
      <c r="K16" s="76" t="s">
        <v>1</v>
      </c>
      <c r="L16" s="76" t="s">
        <v>1</v>
      </c>
      <c r="M16" s="79" t="s">
        <v>137</v>
      </c>
      <c r="N16" s="73" t="s">
        <v>138</v>
      </c>
      <c r="O16" s="61" t="s">
        <v>368</v>
      </c>
      <c r="P16" s="61"/>
    </row>
    <row r="17" spans="1:16" x14ac:dyDescent="0.3">
      <c r="A17" s="68" t="str">
        <f t="shared" si="1"/>
        <v xml:space="preserve">  </v>
      </c>
      <c r="B17" s="74"/>
      <c r="C17" s="75"/>
      <c r="D17" s="78"/>
      <c r="E17" s="76" t="s">
        <v>1</v>
      </c>
      <c r="F17" s="76" t="s">
        <v>1</v>
      </c>
      <c r="G17" s="62" t="s">
        <v>1</v>
      </c>
      <c r="H17" s="77" t="s">
        <v>1</v>
      </c>
      <c r="I17" s="78"/>
      <c r="J17" s="76" t="s">
        <v>1</v>
      </c>
      <c r="K17" s="76" t="s">
        <v>1</v>
      </c>
      <c r="L17" s="76" t="s">
        <v>1</v>
      </c>
      <c r="M17" s="79" t="s">
        <v>1</v>
      </c>
      <c r="N17" s="73" t="s">
        <v>1</v>
      </c>
      <c r="O17" s="61"/>
      <c r="P17" s="61"/>
    </row>
    <row r="18" spans="1:16" x14ac:dyDescent="0.3">
      <c r="A18" s="68" t="str">
        <f t="shared" si="1"/>
        <v xml:space="preserve">  </v>
      </c>
      <c r="B18" s="74"/>
      <c r="C18" s="75"/>
      <c r="D18" s="78"/>
      <c r="E18" s="76" t="s">
        <v>1</v>
      </c>
      <c r="F18" s="76" t="s">
        <v>1</v>
      </c>
      <c r="G18" s="62" t="s">
        <v>1</v>
      </c>
      <c r="H18" s="77" t="s">
        <v>1</v>
      </c>
      <c r="I18" s="78"/>
      <c r="J18" s="76" t="s">
        <v>1</v>
      </c>
      <c r="K18" s="76" t="s">
        <v>1</v>
      </c>
      <c r="L18" s="76" t="s">
        <v>1</v>
      </c>
      <c r="M18" s="79" t="s">
        <v>1</v>
      </c>
      <c r="N18" s="73" t="s">
        <v>1</v>
      </c>
      <c r="O18" s="61"/>
      <c r="P18" s="61"/>
    </row>
    <row r="19" spans="1:16" x14ac:dyDescent="0.3">
      <c r="A19" s="68" t="str">
        <f t="shared" si="0"/>
        <v xml:space="preserve">  </v>
      </c>
      <c r="B19" s="74"/>
      <c r="C19" s="75"/>
      <c r="D19" s="78"/>
      <c r="E19" s="76" t="s">
        <v>1</v>
      </c>
      <c r="F19" s="76" t="s">
        <v>1</v>
      </c>
      <c r="G19" s="62" t="s">
        <v>1</v>
      </c>
      <c r="H19" s="77" t="s">
        <v>1</v>
      </c>
      <c r="I19" s="78"/>
      <c r="J19" s="76" t="s">
        <v>1</v>
      </c>
      <c r="K19" s="76" t="s">
        <v>1</v>
      </c>
      <c r="L19" s="76" t="s">
        <v>1</v>
      </c>
      <c r="M19" s="79" t="s">
        <v>1</v>
      </c>
      <c r="N19" s="73" t="s">
        <v>1</v>
      </c>
      <c r="O19" s="61"/>
      <c r="P19" s="61"/>
    </row>
    <row r="20" spans="1:16" x14ac:dyDescent="0.3">
      <c r="A20" s="68" t="str">
        <f t="shared" si="0"/>
        <v xml:space="preserve">  </v>
      </c>
      <c r="B20" s="74"/>
      <c r="C20" s="75"/>
      <c r="D20" s="78"/>
      <c r="E20" s="76" t="s">
        <v>1</v>
      </c>
      <c r="F20" s="76" t="s">
        <v>1</v>
      </c>
      <c r="G20" s="62" t="s">
        <v>1</v>
      </c>
      <c r="H20" s="77" t="s">
        <v>1</v>
      </c>
      <c r="I20" s="78"/>
      <c r="J20" s="76" t="s">
        <v>1</v>
      </c>
      <c r="K20" s="76" t="s">
        <v>1</v>
      </c>
      <c r="L20" s="76" t="s">
        <v>1</v>
      </c>
      <c r="M20" s="79" t="s">
        <v>1</v>
      </c>
      <c r="N20" s="73" t="s">
        <v>1</v>
      </c>
      <c r="O20" s="61"/>
      <c r="P20" s="61"/>
    </row>
    <row r="21" spans="1:16" x14ac:dyDescent="0.3">
      <c r="A21" s="68" t="str">
        <f t="shared" si="0"/>
        <v xml:space="preserve">  </v>
      </c>
      <c r="B21" s="74"/>
      <c r="C21" s="75"/>
      <c r="D21" s="78"/>
      <c r="E21" s="76" t="s">
        <v>1</v>
      </c>
      <c r="F21" s="76" t="s">
        <v>1</v>
      </c>
      <c r="G21" s="62" t="s">
        <v>1</v>
      </c>
      <c r="H21" s="77" t="s">
        <v>1</v>
      </c>
      <c r="I21" s="78"/>
      <c r="J21" s="76" t="s">
        <v>1</v>
      </c>
      <c r="K21" s="76" t="s">
        <v>1</v>
      </c>
      <c r="L21" s="76" t="s">
        <v>1</v>
      </c>
      <c r="M21" s="79" t="s">
        <v>1</v>
      </c>
      <c r="N21" s="73" t="s">
        <v>1</v>
      </c>
      <c r="O21" s="61"/>
      <c r="P21" s="61"/>
    </row>
    <row r="22" spans="1:16" x14ac:dyDescent="0.3">
      <c r="A22" s="68" t="str">
        <f t="shared" si="0"/>
        <v xml:space="preserve">  </v>
      </c>
      <c r="B22" s="74"/>
      <c r="C22" s="75"/>
      <c r="D22" s="78"/>
      <c r="E22" s="76" t="s">
        <v>1</v>
      </c>
      <c r="F22" s="76" t="s">
        <v>1</v>
      </c>
      <c r="G22" s="62" t="s">
        <v>1</v>
      </c>
      <c r="H22" s="77" t="s">
        <v>1</v>
      </c>
      <c r="I22" s="78"/>
      <c r="J22" s="76" t="s">
        <v>1</v>
      </c>
      <c r="K22" s="76" t="s">
        <v>1</v>
      </c>
      <c r="L22" s="76" t="s">
        <v>1</v>
      </c>
      <c r="M22" s="79" t="s">
        <v>1</v>
      </c>
      <c r="N22" s="73" t="s">
        <v>1</v>
      </c>
      <c r="O22" s="61"/>
      <c r="P22" s="61"/>
    </row>
    <row r="23" spans="1:16" x14ac:dyDescent="0.3">
      <c r="A23" s="68" t="str">
        <f t="shared" si="0"/>
        <v xml:space="preserve">  </v>
      </c>
      <c r="B23" s="74"/>
      <c r="C23" s="75"/>
      <c r="D23" s="78"/>
      <c r="E23" s="76" t="s">
        <v>1</v>
      </c>
      <c r="F23" s="76" t="s">
        <v>1</v>
      </c>
      <c r="G23" s="62" t="s">
        <v>1</v>
      </c>
      <c r="H23" s="77" t="s">
        <v>1</v>
      </c>
      <c r="I23" s="78"/>
      <c r="J23" s="76" t="s">
        <v>1</v>
      </c>
      <c r="K23" s="76" t="s">
        <v>1</v>
      </c>
      <c r="L23" s="76" t="s">
        <v>1</v>
      </c>
      <c r="M23" s="79" t="s">
        <v>1</v>
      </c>
      <c r="N23" s="73" t="s">
        <v>1</v>
      </c>
      <c r="O23" s="61"/>
      <c r="P23" s="61"/>
    </row>
    <row r="24" spans="1:16" x14ac:dyDescent="0.3">
      <c r="A24" s="68" t="str">
        <f t="shared" si="0"/>
        <v xml:space="preserve">  </v>
      </c>
      <c r="B24" s="74"/>
      <c r="C24" s="75"/>
      <c r="D24" s="78"/>
      <c r="E24" s="76" t="s">
        <v>1</v>
      </c>
      <c r="F24" s="76" t="s">
        <v>1</v>
      </c>
      <c r="G24" s="62" t="s">
        <v>1</v>
      </c>
      <c r="H24" s="77" t="s">
        <v>1</v>
      </c>
      <c r="I24" s="78"/>
      <c r="J24" s="76" t="s">
        <v>1</v>
      </c>
      <c r="K24" s="76" t="s">
        <v>1</v>
      </c>
      <c r="L24" s="76" t="s">
        <v>1</v>
      </c>
      <c r="M24" s="79" t="s">
        <v>1</v>
      </c>
      <c r="N24" s="73" t="s">
        <v>1</v>
      </c>
      <c r="O24" s="61"/>
      <c r="P24" s="61"/>
    </row>
    <row r="25" spans="1:16" x14ac:dyDescent="0.3">
      <c r="A25" s="68" t="str">
        <f t="shared" si="0"/>
        <v xml:space="preserve">  </v>
      </c>
      <c r="B25" s="74"/>
      <c r="C25" s="75"/>
      <c r="D25" s="78"/>
      <c r="E25" s="76" t="s">
        <v>1</v>
      </c>
      <c r="F25" s="76" t="s">
        <v>1</v>
      </c>
      <c r="G25" s="62" t="s">
        <v>1</v>
      </c>
      <c r="H25" s="77" t="s">
        <v>1</v>
      </c>
      <c r="I25" s="78"/>
      <c r="J25" s="76" t="s">
        <v>1</v>
      </c>
      <c r="K25" s="76" t="s">
        <v>1</v>
      </c>
      <c r="L25" s="76" t="s">
        <v>1</v>
      </c>
      <c r="M25" s="79" t="s">
        <v>1</v>
      </c>
      <c r="N25" s="73" t="s">
        <v>1</v>
      </c>
      <c r="O25" s="61"/>
      <c r="P25" s="61"/>
    </row>
    <row r="26" spans="1:16" x14ac:dyDescent="0.3">
      <c r="A26" s="68" t="str">
        <f t="shared" si="0"/>
        <v xml:space="preserve">  </v>
      </c>
      <c r="B26" s="74"/>
      <c r="C26" s="75"/>
      <c r="D26" s="78"/>
      <c r="E26" s="76" t="s">
        <v>1</v>
      </c>
      <c r="F26" s="76" t="s">
        <v>1</v>
      </c>
      <c r="G26" s="62" t="s">
        <v>1</v>
      </c>
      <c r="H26" s="77" t="s">
        <v>1</v>
      </c>
      <c r="I26" s="78"/>
      <c r="J26" s="76" t="s">
        <v>1</v>
      </c>
      <c r="K26" s="76" t="s">
        <v>1</v>
      </c>
      <c r="L26" s="76" t="s">
        <v>1</v>
      </c>
      <c r="M26" s="79" t="s">
        <v>1</v>
      </c>
      <c r="N26" s="73" t="s">
        <v>1</v>
      </c>
      <c r="O26" s="61"/>
      <c r="P26" s="61"/>
    </row>
    <row r="27" spans="1:16" x14ac:dyDescent="0.3">
      <c r="A27" s="68" t="str">
        <f t="shared" si="0"/>
        <v xml:space="preserve">  </v>
      </c>
      <c r="B27" s="74"/>
      <c r="C27" s="75"/>
      <c r="D27" s="78"/>
      <c r="E27" s="76" t="s">
        <v>1</v>
      </c>
      <c r="F27" s="76" t="s">
        <v>1</v>
      </c>
      <c r="G27" s="62" t="s">
        <v>1</v>
      </c>
      <c r="H27" s="77" t="s">
        <v>1</v>
      </c>
      <c r="I27" s="78"/>
      <c r="J27" s="76" t="s">
        <v>1</v>
      </c>
      <c r="K27" s="76" t="s">
        <v>1</v>
      </c>
      <c r="L27" s="76" t="s">
        <v>1</v>
      </c>
      <c r="M27" s="79" t="s">
        <v>1</v>
      </c>
      <c r="N27" s="73" t="s">
        <v>1</v>
      </c>
      <c r="O27" s="61"/>
      <c r="P27" s="61"/>
    </row>
    <row r="28" spans="1:16" x14ac:dyDescent="0.3">
      <c r="A28" s="68" t="str">
        <f t="shared" si="0"/>
        <v xml:space="preserve">  </v>
      </c>
      <c r="B28" s="74"/>
      <c r="C28" s="75"/>
      <c r="D28" s="78"/>
      <c r="E28" s="76" t="s">
        <v>1</v>
      </c>
      <c r="F28" s="76" t="s">
        <v>1</v>
      </c>
      <c r="G28" s="62" t="s">
        <v>1</v>
      </c>
      <c r="H28" s="77" t="s">
        <v>1</v>
      </c>
      <c r="I28" s="78"/>
      <c r="J28" s="76" t="s">
        <v>1</v>
      </c>
      <c r="K28" s="76" t="s">
        <v>1</v>
      </c>
      <c r="L28" s="76" t="s">
        <v>1</v>
      </c>
      <c r="M28" s="79" t="s">
        <v>1</v>
      </c>
      <c r="N28" s="73" t="s">
        <v>1</v>
      </c>
      <c r="O28" s="61"/>
      <c r="P28" s="61"/>
    </row>
    <row r="29" spans="1:16" x14ac:dyDescent="0.3">
      <c r="A29" s="68" t="str">
        <f t="shared" si="0"/>
        <v xml:space="preserve">  </v>
      </c>
      <c r="B29" s="74"/>
      <c r="C29" s="75"/>
      <c r="D29" s="78"/>
      <c r="E29" s="76" t="s">
        <v>1</v>
      </c>
      <c r="F29" s="76" t="s">
        <v>1</v>
      </c>
      <c r="G29" s="62" t="s">
        <v>1</v>
      </c>
      <c r="H29" s="77" t="s">
        <v>1</v>
      </c>
      <c r="I29" s="78"/>
      <c r="J29" s="76" t="s">
        <v>1</v>
      </c>
      <c r="K29" s="76" t="s">
        <v>1</v>
      </c>
      <c r="L29" s="76" t="s">
        <v>1</v>
      </c>
      <c r="M29" s="79" t="s">
        <v>1</v>
      </c>
      <c r="N29" s="73" t="s">
        <v>1</v>
      </c>
      <c r="O29" s="61"/>
      <c r="P29" s="61"/>
    </row>
    <row r="30" spans="1:16" x14ac:dyDescent="0.3">
      <c r="A30" s="68" t="str">
        <f t="shared" si="0"/>
        <v xml:space="preserve">  </v>
      </c>
      <c r="B30" s="74"/>
      <c r="C30" s="75"/>
      <c r="D30" s="78"/>
      <c r="E30" s="76" t="s">
        <v>1</v>
      </c>
      <c r="F30" s="76" t="s">
        <v>1</v>
      </c>
      <c r="G30" s="62" t="s">
        <v>1</v>
      </c>
      <c r="H30" s="77" t="s">
        <v>1</v>
      </c>
      <c r="I30" s="78"/>
      <c r="J30" s="76" t="s">
        <v>1</v>
      </c>
      <c r="K30" s="76" t="s">
        <v>1</v>
      </c>
      <c r="L30" s="76" t="s">
        <v>1</v>
      </c>
      <c r="M30" s="79" t="s">
        <v>1</v>
      </c>
      <c r="N30" s="73" t="s">
        <v>1</v>
      </c>
      <c r="O30" s="61"/>
      <c r="P30" s="61"/>
    </row>
    <row r="31" spans="1:16" x14ac:dyDescent="0.3">
      <c r="A31" s="68" t="str">
        <f t="shared" si="0"/>
        <v xml:space="preserve">  </v>
      </c>
      <c r="B31" s="74"/>
      <c r="C31" s="75"/>
      <c r="D31" s="78"/>
      <c r="E31" s="76" t="s">
        <v>1</v>
      </c>
      <c r="F31" s="76" t="s">
        <v>1</v>
      </c>
      <c r="G31" s="62" t="s">
        <v>1</v>
      </c>
      <c r="H31" s="77" t="s">
        <v>1</v>
      </c>
      <c r="I31" s="78"/>
      <c r="J31" s="76" t="s">
        <v>1</v>
      </c>
      <c r="K31" s="76" t="s">
        <v>1</v>
      </c>
      <c r="L31" s="76" t="s">
        <v>1</v>
      </c>
      <c r="M31" s="79" t="s">
        <v>1</v>
      </c>
      <c r="N31" s="73" t="s">
        <v>1</v>
      </c>
      <c r="O31" s="61"/>
      <c r="P31" s="61"/>
    </row>
    <row r="32" spans="1:16" x14ac:dyDescent="0.3">
      <c r="A32" s="68" t="str">
        <f t="shared" si="0"/>
        <v xml:space="preserve">  </v>
      </c>
      <c r="B32" s="74"/>
      <c r="C32" s="75"/>
      <c r="D32" s="78"/>
      <c r="E32" s="76" t="s">
        <v>1</v>
      </c>
      <c r="F32" s="76" t="s">
        <v>1</v>
      </c>
      <c r="G32" s="62" t="s">
        <v>1</v>
      </c>
      <c r="H32" s="77" t="s">
        <v>1</v>
      </c>
      <c r="I32" s="78"/>
      <c r="J32" s="76" t="s">
        <v>1</v>
      </c>
      <c r="K32" s="76" t="s">
        <v>1</v>
      </c>
      <c r="L32" s="76" t="s">
        <v>1</v>
      </c>
      <c r="M32" s="79" t="s">
        <v>1</v>
      </c>
      <c r="N32" s="73" t="s">
        <v>1</v>
      </c>
      <c r="O32" s="61"/>
      <c r="P32" s="61"/>
    </row>
    <row r="33" spans="1:16" x14ac:dyDescent="0.3">
      <c r="A33" s="68" t="str">
        <f t="shared" si="0"/>
        <v xml:space="preserve">  </v>
      </c>
      <c r="B33" s="74"/>
      <c r="C33" s="75"/>
      <c r="D33" s="78"/>
      <c r="E33" s="76" t="s">
        <v>1</v>
      </c>
      <c r="F33" s="76" t="s">
        <v>1</v>
      </c>
      <c r="G33" s="62" t="s">
        <v>1</v>
      </c>
      <c r="H33" s="77" t="s">
        <v>1</v>
      </c>
      <c r="I33" s="78"/>
      <c r="J33" s="76" t="s">
        <v>1</v>
      </c>
      <c r="K33" s="76" t="s">
        <v>1</v>
      </c>
      <c r="L33" s="76" t="s">
        <v>1</v>
      </c>
      <c r="M33" s="79" t="s">
        <v>1</v>
      </c>
      <c r="N33" s="73" t="s">
        <v>1</v>
      </c>
      <c r="O33" s="61"/>
      <c r="P33" s="61"/>
    </row>
    <row r="34" spans="1:16" x14ac:dyDescent="0.3">
      <c r="A34" s="68" t="str">
        <f t="shared" si="0"/>
        <v xml:space="preserve">  </v>
      </c>
      <c r="B34" s="74"/>
      <c r="C34" s="75"/>
      <c r="D34" s="78"/>
      <c r="E34" s="76" t="s">
        <v>1</v>
      </c>
      <c r="F34" s="76" t="s">
        <v>1</v>
      </c>
      <c r="G34" s="62" t="s">
        <v>1</v>
      </c>
      <c r="H34" s="77" t="s">
        <v>1</v>
      </c>
      <c r="I34" s="78"/>
      <c r="J34" s="76" t="s">
        <v>1</v>
      </c>
      <c r="K34" s="76" t="s">
        <v>1</v>
      </c>
      <c r="L34" s="76" t="s">
        <v>1</v>
      </c>
      <c r="M34" s="79" t="s">
        <v>1</v>
      </c>
      <c r="N34" s="73" t="s">
        <v>1</v>
      </c>
      <c r="O34" s="61"/>
      <c r="P34" s="61"/>
    </row>
    <row r="35" spans="1:16" x14ac:dyDescent="0.3">
      <c r="A35" s="68" t="str">
        <f t="shared" si="0"/>
        <v xml:space="preserve">  </v>
      </c>
      <c r="B35" s="74"/>
      <c r="C35" s="75"/>
      <c r="D35" s="78"/>
      <c r="E35" s="76" t="s">
        <v>1</v>
      </c>
      <c r="F35" s="76" t="s">
        <v>1</v>
      </c>
      <c r="G35" s="62" t="s">
        <v>1</v>
      </c>
      <c r="H35" s="77" t="s">
        <v>1</v>
      </c>
      <c r="I35" s="78"/>
      <c r="J35" s="76" t="s">
        <v>1</v>
      </c>
      <c r="K35" s="76" t="s">
        <v>1</v>
      </c>
      <c r="L35" s="76" t="s">
        <v>1</v>
      </c>
      <c r="M35" s="79" t="s">
        <v>1</v>
      </c>
      <c r="N35" s="73" t="s">
        <v>1</v>
      </c>
      <c r="O35" s="61"/>
      <c r="P35" s="61"/>
    </row>
    <row r="36" spans="1:16" x14ac:dyDescent="0.3">
      <c r="A36" s="68" t="str">
        <f t="shared" si="0"/>
        <v xml:space="preserve">  </v>
      </c>
      <c r="B36" s="74"/>
      <c r="C36" s="75"/>
      <c r="D36" s="78"/>
      <c r="E36" s="76" t="s">
        <v>1</v>
      </c>
      <c r="F36" s="76" t="s">
        <v>1</v>
      </c>
      <c r="G36" s="62" t="s">
        <v>1</v>
      </c>
      <c r="H36" s="77" t="s">
        <v>1</v>
      </c>
      <c r="I36" s="78"/>
      <c r="J36" s="76" t="s">
        <v>1</v>
      </c>
      <c r="K36" s="76" t="s">
        <v>1</v>
      </c>
      <c r="L36" s="76" t="s">
        <v>1</v>
      </c>
      <c r="M36" s="79" t="s">
        <v>1</v>
      </c>
      <c r="N36" s="73" t="s">
        <v>1</v>
      </c>
      <c r="O36" s="61"/>
      <c r="P36" s="61"/>
    </row>
    <row r="37" spans="1:16" x14ac:dyDescent="0.3">
      <c r="A37" s="68" t="str">
        <f t="shared" si="0"/>
        <v xml:space="preserve">  </v>
      </c>
      <c r="B37" s="74"/>
      <c r="C37" s="75"/>
      <c r="D37" s="78"/>
      <c r="E37" s="76" t="s">
        <v>1</v>
      </c>
      <c r="F37" s="76" t="s">
        <v>1</v>
      </c>
      <c r="G37" s="62" t="s">
        <v>1</v>
      </c>
      <c r="H37" s="77" t="s">
        <v>1</v>
      </c>
      <c r="I37" s="78"/>
      <c r="J37" s="76" t="s">
        <v>1</v>
      </c>
      <c r="K37" s="76" t="s">
        <v>1</v>
      </c>
      <c r="L37" s="76" t="s">
        <v>1</v>
      </c>
      <c r="M37" s="79" t="s">
        <v>1</v>
      </c>
      <c r="N37" s="73" t="s">
        <v>1</v>
      </c>
      <c r="O37" s="61"/>
      <c r="P37" s="61"/>
    </row>
    <row r="38" spans="1:16" x14ac:dyDescent="0.3">
      <c r="A38" s="68" t="str">
        <f t="shared" ref="A38:A69" si="2">CONCATENATE(C38," ",D38," ",B38)</f>
        <v xml:space="preserve">  </v>
      </c>
      <c r="B38" s="74"/>
      <c r="C38" s="75"/>
      <c r="D38" s="78"/>
      <c r="E38" s="76" t="s">
        <v>1</v>
      </c>
      <c r="F38" s="76" t="s">
        <v>1</v>
      </c>
      <c r="G38" s="62" t="s">
        <v>1</v>
      </c>
      <c r="H38" s="77" t="s">
        <v>1</v>
      </c>
      <c r="I38" s="78"/>
      <c r="J38" s="76" t="s">
        <v>1</v>
      </c>
      <c r="K38" s="76" t="s">
        <v>1</v>
      </c>
      <c r="L38" s="76" t="s">
        <v>1</v>
      </c>
      <c r="M38" s="79" t="s">
        <v>1</v>
      </c>
      <c r="N38" s="73" t="s">
        <v>1</v>
      </c>
      <c r="O38" s="61"/>
      <c r="P38" s="61"/>
    </row>
    <row r="39" spans="1:16" x14ac:dyDescent="0.3">
      <c r="A39" s="68" t="str">
        <f t="shared" si="2"/>
        <v xml:space="preserve">  </v>
      </c>
      <c r="B39" s="74"/>
      <c r="C39" s="75"/>
      <c r="D39" s="78"/>
      <c r="E39" s="76" t="s">
        <v>1</v>
      </c>
      <c r="F39" s="76" t="s">
        <v>1</v>
      </c>
      <c r="G39" s="62" t="s">
        <v>1</v>
      </c>
      <c r="H39" s="77" t="s">
        <v>1</v>
      </c>
      <c r="I39" s="78"/>
      <c r="J39" s="76" t="s">
        <v>1</v>
      </c>
      <c r="K39" s="76" t="s">
        <v>1</v>
      </c>
      <c r="L39" s="76" t="s">
        <v>1</v>
      </c>
      <c r="M39" s="79" t="s">
        <v>1</v>
      </c>
      <c r="N39" s="73" t="s">
        <v>1</v>
      </c>
      <c r="O39" s="61"/>
      <c r="P39" s="61"/>
    </row>
    <row r="40" spans="1:16" x14ac:dyDescent="0.3">
      <c r="A40" s="68" t="str">
        <f t="shared" si="2"/>
        <v xml:space="preserve">  </v>
      </c>
      <c r="B40" s="74"/>
      <c r="C40" s="75"/>
      <c r="D40" s="78"/>
      <c r="E40" s="76" t="s">
        <v>1</v>
      </c>
      <c r="F40" s="76" t="s">
        <v>1</v>
      </c>
      <c r="G40" s="62" t="s">
        <v>1</v>
      </c>
      <c r="H40" s="77" t="s">
        <v>1</v>
      </c>
      <c r="I40" s="78"/>
      <c r="J40" s="76" t="s">
        <v>1</v>
      </c>
      <c r="K40" s="76" t="s">
        <v>1</v>
      </c>
      <c r="L40" s="76" t="s">
        <v>1</v>
      </c>
      <c r="M40" s="79" t="s">
        <v>1</v>
      </c>
      <c r="N40" s="73" t="s">
        <v>1</v>
      </c>
      <c r="O40" s="61"/>
      <c r="P40" s="61"/>
    </row>
    <row r="41" spans="1:16" x14ac:dyDescent="0.3">
      <c r="A41" s="68" t="str">
        <f t="shared" si="2"/>
        <v xml:space="preserve">  </v>
      </c>
      <c r="B41" s="74"/>
      <c r="C41" s="75"/>
      <c r="D41" s="78"/>
      <c r="E41" s="76" t="s">
        <v>1</v>
      </c>
      <c r="F41" s="76" t="s">
        <v>1</v>
      </c>
      <c r="G41" s="62" t="s">
        <v>1</v>
      </c>
      <c r="H41" s="77" t="s">
        <v>1</v>
      </c>
      <c r="I41" s="78"/>
      <c r="J41" s="76" t="s">
        <v>1</v>
      </c>
      <c r="K41" s="76" t="s">
        <v>1</v>
      </c>
      <c r="L41" s="76" t="s">
        <v>1</v>
      </c>
      <c r="M41" s="79" t="s">
        <v>1</v>
      </c>
      <c r="N41" s="73" t="s">
        <v>1</v>
      </c>
      <c r="O41" s="61"/>
      <c r="P41" s="61"/>
    </row>
    <row r="42" spans="1:16" x14ac:dyDescent="0.3">
      <c r="A42" s="68" t="str">
        <f t="shared" si="2"/>
        <v xml:space="preserve">  </v>
      </c>
      <c r="B42" s="74"/>
      <c r="C42" s="75"/>
      <c r="D42" s="78"/>
      <c r="E42" s="76" t="s">
        <v>1</v>
      </c>
      <c r="F42" s="76" t="s">
        <v>1</v>
      </c>
      <c r="G42" s="62" t="s">
        <v>1</v>
      </c>
      <c r="H42" s="77" t="s">
        <v>1</v>
      </c>
      <c r="I42" s="78"/>
      <c r="J42" s="76" t="s">
        <v>1</v>
      </c>
      <c r="K42" s="76" t="s">
        <v>1</v>
      </c>
      <c r="L42" s="76" t="s">
        <v>1</v>
      </c>
      <c r="M42" s="79" t="s">
        <v>1</v>
      </c>
      <c r="N42" s="73" t="s">
        <v>1</v>
      </c>
      <c r="O42" s="61"/>
      <c r="P42" s="61"/>
    </row>
    <row r="43" spans="1:16" x14ac:dyDescent="0.3">
      <c r="A43" s="68" t="str">
        <f t="shared" si="2"/>
        <v xml:space="preserve">  </v>
      </c>
      <c r="B43" s="74"/>
      <c r="C43" s="75"/>
      <c r="D43" s="78"/>
      <c r="E43" s="76" t="s">
        <v>1</v>
      </c>
      <c r="F43" s="76" t="s">
        <v>1</v>
      </c>
      <c r="G43" s="62" t="s">
        <v>1</v>
      </c>
      <c r="H43" s="77" t="s">
        <v>1</v>
      </c>
      <c r="I43" s="78"/>
      <c r="J43" s="76" t="s">
        <v>1</v>
      </c>
      <c r="K43" s="76" t="s">
        <v>1</v>
      </c>
      <c r="L43" s="76" t="s">
        <v>1</v>
      </c>
      <c r="M43" s="79" t="s">
        <v>1</v>
      </c>
      <c r="N43" s="73" t="s">
        <v>1</v>
      </c>
      <c r="O43" s="61"/>
      <c r="P43" s="61"/>
    </row>
    <row r="44" spans="1:16" x14ac:dyDescent="0.3">
      <c r="A44" s="68" t="str">
        <f t="shared" si="2"/>
        <v xml:space="preserve">  </v>
      </c>
      <c r="B44" s="74"/>
      <c r="C44" s="75"/>
      <c r="D44" s="78"/>
      <c r="E44" s="76" t="s">
        <v>1</v>
      </c>
      <c r="F44" s="76" t="s">
        <v>1</v>
      </c>
      <c r="G44" s="62" t="s">
        <v>1</v>
      </c>
      <c r="H44" s="77" t="s">
        <v>1</v>
      </c>
      <c r="I44" s="78"/>
      <c r="J44" s="76" t="s">
        <v>1</v>
      </c>
      <c r="K44" s="76" t="s">
        <v>1</v>
      </c>
      <c r="L44" s="76" t="s">
        <v>1</v>
      </c>
      <c r="M44" s="79" t="s">
        <v>1</v>
      </c>
      <c r="N44" s="73" t="s">
        <v>1</v>
      </c>
      <c r="O44" s="61"/>
      <c r="P44" s="61"/>
    </row>
    <row r="45" spans="1:16" x14ac:dyDescent="0.3">
      <c r="A45" s="68" t="str">
        <f t="shared" si="2"/>
        <v xml:space="preserve">  </v>
      </c>
      <c r="B45" s="74"/>
      <c r="C45" s="75"/>
      <c r="D45" s="78"/>
      <c r="E45" s="76" t="s">
        <v>1</v>
      </c>
      <c r="F45" s="76" t="s">
        <v>1</v>
      </c>
      <c r="G45" s="62" t="s">
        <v>1</v>
      </c>
      <c r="H45" s="77" t="s">
        <v>1</v>
      </c>
      <c r="I45" s="78"/>
      <c r="J45" s="76" t="s">
        <v>1</v>
      </c>
      <c r="K45" s="76" t="s">
        <v>1</v>
      </c>
      <c r="L45" s="76" t="s">
        <v>1</v>
      </c>
      <c r="M45" s="79" t="s">
        <v>1</v>
      </c>
      <c r="N45" s="73" t="s">
        <v>1</v>
      </c>
      <c r="O45" s="61"/>
      <c r="P45" s="61"/>
    </row>
    <row r="46" spans="1:16" x14ac:dyDescent="0.3">
      <c r="A46" s="68" t="str">
        <f t="shared" si="2"/>
        <v xml:space="preserve">  </v>
      </c>
      <c r="B46" s="74"/>
      <c r="C46" s="75"/>
      <c r="D46" s="78"/>
      <c r="E46" s="76" t="s">
        <v>1</v>
      </c>
      <c r="F46" s="76" t="s">
        <v>1</v>
      </c>
      <c r="G46" s="62" t="s">
        <v>1</v>
      </c>
      <c r="H46" s="77" t="s">
        <v>1</v>
      </c>
      <c r="I46" s="78"/>
      <c r="J46" s="76" t="s">
        <v>1</v>
      </c>
      <c r="K46" s="76" t="s">
        <v>1</v>
      </c>
      <c r="L46" s="76" t="s">
        <v>1</v>
      </c>
      <c r="M46" s="79" t="s">
        <v>1</v>
      </c>
      <c r="N46" s="73" t="s">
        <v>1</v>
      </c>
      <c r="O46" s="61"/>
      <c r="P46" s="61"/>
    </row>
    <row r="47" spans="1:16" x14ac:dyDescent="0.3">
      <c r="A47" s="68" t="str">
        <f t="shared" si="2"/>
        <v xml:space="preserve">  </v>
      </c>
      <c r="B47" s="74"/>
      <c r="C47" s="75"/>
      <c r="D47" s="78"/>
      <c r="E47" s="76" t="s">
        <v>1</v>
      </c>
      <c r="F47" s="76" t="s">
        <v>1</v>
      </c>
      <c r="G47" s="62" t="s">
        <v>1</v>
      </c>
      <c r="H47" s="77" t="s">
        <v>1</v>
      </c>
      <c r="I47" s="78"/>
      <c r="J47" s="76" t="s">
        <v>1</v>
      </c>
      <c r="K47" s="76" t="s">
        <v>1</v>
      </c>
      <c r="L47" s="76" t="s">
        <v>1</v>
      </c>
      <c r="M47" s="79" t="s">
        <v>1</v>
      </c>
      <c r="N47" s="73" t="s">
        <v>1</v>
      </c>
      <c r="O47" s="61"/>
      <c r="P47" s="61"/>
    </row>
    <row r="48" spans="1:16" x14ac:dyDescent="0.3">
      <c r="A48" s="68" t="str">
        <f t="shared" si="2"/>
        <v xml:space="preserve">  </v>
      </c>
      <c r="B48" s="74"/>
      <c r="C48" s="75"/>
      <c r="D48" s="78"/>
      <c r="E48" s="76" t="s">
        <v>1</v>
      </c>
      <c r="F48" s="76" t="s">
        <v>1</v>
      </c>
      <c r="G48" s="62" t="s">
        <v>1</v>
      </c>
      <c r="H48" s="77" t="s">
        <v>1</v>
      </c>
      <c r="I48" s="78"/>
      <c r="J48" s="76" t="s">
        <v>1</v>
      </c>
      <c r="K48" s="76" t="s">
        <v>1</v>
      </c>
      <c r="L48" s="76" t="s">
        <v>1</v>
      </c>
      <c r="M48" s="79" t="s">
        <v>1</v>
      </c>
      <c r="N48" s="73" t="s">
        <v>1</v>
      </c>
      <c r="O48" s="61"/>
      <c r="P48" s="61"/>
    </row>
    <row r="49" spans="1:16" x14ac:dyDescent="0.3">
      <c r="A49" s="68" t="str">
        <f t="shared" si="2"/>
        <v xml:space="preserve">  </v>
      </c>
      <c r="B49" s="74"/>
      <c r="C49" s="75"/>
      <c r="D49" s="78"/>
      <c r="E49" s="76" t="s">
        <v>1</v>
      </c>
      <c r="F49" s="76" t="s">
        <v>1</v>
      </c>
      <c r="G49" s="62" t="s">
        <v>1</v>
      </c>
      <c r="H49" s="77" t="s">
        <v>1</v>
      </c>
      <c r="I49" s="78"/>
      <c r="J49" s="76" t="s">
        <v>1</v>
      </c>
      <c r="K49" s="76" t="s">
        <v>1</v>
      </c>
      <c r="L49" s="76" t="s">
        <v>1</v>
      </c>
      <c r="M49" s="79" t="s">
        <v>1</v>
      </c>
      <c r="N49" s="73" t="s">
        <v>1</v>
      </c>
      <c r="O49" s="61"/>
      <c r="P49" s="61"/>
    </row>
    <row r="50" spans="1:16" x14ac:dyDescent="0.3">
      <c r="A50" s="68" t="str">
        <f t="shared" si="2"/>
        <v xml:space="preserve">  </v>
      </c>
      <c r="B50" s="74"/>
      <c r="C50" s="75"/>
      <c r="D50" s="78"/>
      <c r="E50" s="76" t="s">
        <v>1</v>
      </c>
      <c r="F50" s="76" t="s">
        <v>1</v>
      </c>
      <c r="G50" s="62" t="s">
        <v>1</v>
      </c>
      <c r="H50" s="77" t="s">
        <v>1</v>
      </c>
      <c r="I50" s="78"/>
      <c r="J50" s="76" t="s">
        <v>1</v>
      </c>
      <c r="K50" s="76" t="s">
        <v>1</v>
      </c>
      <c r="L50" s="76" t="s">
        <v>1</v>
      </c>
      <c r="M50" s="79" t="s">
        <v>1</v>
      </c>
      <c r="N50" s="73" t="s">
        <v>1</v>
      </c>
      <c r="O50" s="61"/>
      <c r="P50" s="61"/>
    </row>
    <row r="51" spans="1:16" x14ac:dyDescent="0.3">
      <c r="A51" s="68" t="str">
        <f t="shared" si="2"/>
        <v xml:space="preserve">  </v>
      </c>
      <c r="B51" s="74"/>
      <c r="C51" s="75"/>
      <c r="D51" s="78"/>
      <c r="E51" s="76" t="s">
        <v>1</v>
      </c>
      <c r="F51" s="76" t="s">
        <v>1</v>
      </c>
      <c r="G51" s="62" t="s">
        <v>1</v>
      </c>
      <c r="H51" s="77" t="s">
        <v>1</v>
      </c>
      <c r="I51" s="78"/>
      <c r="J51" s="76" t="s">
        <v>1</v>
      </c>
      <c r="K51" s="76" t="s">
        <v>1</v>
      </c>
      <c r="L51" s="76" t="s">
        <v>1</v>
      </c>
      <c r="M51" s="79" t="s">
        <v>1</v>
      </c>
      <c r="N51" s="73" t="s">
        <v>1</v>
      </c>
      <c r="O51" s="61"/>
      <c r="P51" s="61"/>
    </row>
    <row r="52" spans="1:16" x14ac:dyDescent="0.3">
      <c r="A52" s="68" t="str">
        <f t="shared" si="2"/>
        <v xml:space="preserve">  </v>
      </c>
      <c r="B52" s="74"/>
      <c r="C52" s="75"/>
      <c r="D52" s="78"/>
      <c r="E52" s="76" t="s">
        <v>1</v>
      </c>
      <c r="F52" s="76" t="s">
        <v>1</v>
      </c>
      <c r="G52" s="62" t="s">
        <v>1</v>
      </c>
      <c r="H52" s="77" t="s">
        <v>1</v>
      </c>
      <c r="I52" s="78"/>
      <c r="J52" s="76" t="s">
        <v>1</v>
      </c>
      <c r="K52" s="76" t="s">
        <v>1</v>
      </c>
      <c r="L52" s="76" t="s">
        <v>1</v>
      </c>
      <c r="M52" s="79" t="s">
        <v>1</v>
      </c>
      <c r="N52" s="73" t="s">
        <v>1</v>
      </c>
      <c r="O52" s="61"/>
      <c r="P52" s="61"/>
    </row>
    <row r="53" spans="1:16" x14ac:dyDescent="0.3">
      <c r="A53" s="68" t="str">
        <f t="shared" si="2"/>
        <v xml:space="preserve">  </v>
      </c>
      <c r="B53" s="74"/>
      <c r="C53" s="75"/>
      <c r="D53" s="78"/>
      <c r="E53" s="76" t="s">
        <v>1</v>
      </c>
      <c r="F53" s="76" t="s">
        <v>1</v>
      </c>
      <c r="G53" s="62" t="s">
        <v>1</v>
      </c>
      <c r="H53" s="77" t="s">
        <v>1</v>
      </c>
      <c r="I53" s="78"/>
      <c r="J53" s="76" t="s">
        <v>1</v>
      </c>
      <c r="K53" s="76" t="s">
        <v>1</v>
      </c>
      <c r="L53" s="76" t="s">
        <v>1</v>
      </c>
      <c r="M53" s="79" t="s">
        <v>1</v>
      </c>
      <c r="N53" s="73" t="s">
        <v>1</v>
      </c>
      <c r="O53" s="61"/>
      <c r="P53" s="61"/>
    </row>
    <row r="54" spans="1:16" x14ac:dyDescent="0.3">
      <c r="A54" s="68" t="str">
        <f t="shared" si="2"/>
        <v xml:space="preserve">  </v>
      </c>
      <c r="B54" s="74"/>
      <c r="C54" s="75"/>
      <c r="D54" s="78"/>
      <c r="E54" s="76" t="s">
        <v>1</v>
      </c>
      <c r="F54" s="76" t="s">
        <v>1</v>
      </c>
      <c r="G54" s="62" t="s">
        <v>1</v>
      </c>
      <c r="H54" s="77" t="s">
        <v>1</v>
      </c>
      <c r="I54" s="78"/>
      <c r="J54" s="76" t="s">
        <v>1</v>
      </c>
      <c r="K54" s="76" t="s">
        <v>1</v>
      </c>
      <c r="L54" s="76" t="s">
        <v>1</v>
      </c>
      <c r="M54" s="79" t="s">
        <v>1</v>
      </c>
      <c r="N54" s="73" t="s">
        <v>1</v>
      </c>
      <c r="O54" s="61"/>
      <c r="P54" s="61"/>
    </row>
    <row r="55" spans="1:16" x14ac:dyDescent="0.3">
      <c r="A55" s="68" t="str">
        <f t="shared" si="2"/>
        <v xml:space="preserve">  </v>
      </c>
      <c r="B55" s="74"/>
      <c r="C55" s="75"/>
      <c r="D55" s="78"/>
      <c r="E55" s="76" t="s">
        <v>1</v>
      </c>
      <c r="F55" s="76" t="s">
        <v>1</v>
      </c>
      <c r="G55" s="62" t="s">
        <v>1</v>
      </c>
      <c r="H55" s="77" t="s">
        <v>1</v>
      </c>
      <c r="I55" s="78"/>
      <c r="J55" s="76" t="s">
        <v>1</v>
      </c>
      <c r="K55" s="76" t="s">
        <v>1</v>
      </c>
      <c r="L55" s="76" t="s">
        <v>1</v>
      </c>
      <c r="M55" s="79" t="s">
        <v>1</v>
      </c>
      <c r="N55" s="73" t="s">
        <v>1</v>
      </c>
      <c r="O55" s="61"/>
      <c r="P55" s="61"/>
    </row>
    <row r="56" spans="1:16" x14ac:dyDescent="0.3">
      <c r="A56" s="68" t="str">
        <f t="shared" si="2"/>
        <v xml:space="preserve">  </v>
      </c>
      <c r="B56" s="74"/>
      <c r="C56" s="75"/>
      <c r="D56" s="78"/>
      <c r="E56" s="76" t="s">
        <v>1</v>
      </c>
      <c r="F56" s="76" t="s">
        <v>1</v>
      </c>
      <c r="G56" s="62" t="s">
        <v>1</v>
      </c>
      <c r="H56" s="77" t="s">
        <v>1</v>
      </c>
      <c r="I56" s="78"/>
      <c r="J56" s="76" t="s">
        <v>1</v>
      </c>
      <c r="K56" s="76" t="s">
        <v>1</v>
      </c>
      <c r="L56" s="76" t="s">
        <v>1</v>
      </c>
      <c r="M56" s="79" t="s">
        <v>1</v>
      </c>
      <c r="N56" s="73" t="s">
        <v>1</v>
      </c>
      <c r="O56" s="61"/>
      <c r="P56" s="61"/>
    </row>
    <row r="57" spans="1:16" x14ac:dyDescent="0.3">
      <c r="A57" s="68" t="str">
        <f t="shared" si="2"/>
        <v xml:space="preserve">  </v>
      </c>
      <c r="B57" s="74"/>
      <c r="C57" s="75"/>
      <c r="D57" s="78"/>
      <c r="E57" s="76" t="s">
        <v>1</v>
      </c>
      <c r="F57" s="76" t="s">
        <v>1</v>
      </c>
      <c r="G57" s="62" t="s">
        <v>1</v>
      </c>
      <c r="H57" s="77" t="s">
        <v>1</v>
      </c>
      <c r="I57" s="78"/>
      <c r="J57" s="76" t="s">
        <v>1</v>
      </c>
      <c r="K57" s="76" t="s">
        <v>1</v>
      </c>
      <c r="L57" s="76" t="s">
        <v>1</v>
      </c>
      <c r="M57" s="79" t="s">
        <v>1</v>
      </c>
      <c r="N57" s="73" t="s">
        <v>1</v>
      </c>
      <c r="O57" s="61"/>
      <c r="P57" s="61"/>
    </row>
    <row r="58" spans="1:16" x14ac:dyDescent="0.3">
      <c r="A58" s="68" t="str">
        <f t="shared" si="2"/>
        <v xml:space="preserve">  </v>
      </c>
      <c r="B58" s="74"/>
      <c r="C58" s="75"/>
      <c r="D58" s="78"/>
      <c r="E58" s="76" t="s">
        <v>1</v>
      </c>
      <c r="F58" s="76" t="s">
        <v>1</v>
      </c>
      <c r="G58" s="62" t="s">
        <v>1</v>
      </c>
      <c r="H58" s="77" t="s">
        <v>1</v>
      </c>
      <c r="I58" s="78"/>
      <c r="J58" s="76" t="s">
        <v>1</v>
      </c>
      <c r="K58" s="76" t="s">
        <v>1</v>
      </c>
      <c r="L58" s="76" t="s">
        <v>1</v>
      </c>
      <c r="M58" s="79" t="s">
        <v>1</v>
      </c>
      <c r="N58" s="73" t="s">
        <v>1</v>
      </c>
      <c r="O58" s="61"/>
      <c r="P58" s="61"/>
    </row>
    <row r="59" spans="1:16" x14ac:dyDescent="0.3">
      <c r="A59" s="68" t="str">
        <f t="shared" si="2"/>
        <v xml:space="preserve">  </v>
      </c>
      <c r="B59" s="74"/>
      <c r="C59" s="75"/>
      <c r="D59" s="78"/>
      <c r="E59" s="76" t="s">
        <v>1</v>
      </c>
      <c r="F59" s="76" t="s">
        <v>1</v>
      </c>
      <c r="G59" s="62" t="s">
        <v>1</v>
      </c>
      <c r="H59" s="77" t="s">
        <v>1</v>
      </c>
      <c r="I59" s="78"/>
      <c r="J59" s="76" t="s">
        <v>1</v>
      </c>
      <c r="K59" s="76" t="s">
        <v>1</v>
      </c>
      <c r="L59" s="76" t="s">
        <v>1</v>
      </c>
      <c r="M59" s="79" t="s">
        <v>1</v>
      </c>
      <c r="N59" s="73" t="s">
        <v>1</v>
      </c>
      <c r="O59" s="61"/>
      <c r="P59" s="61"/>
    </row>
    <row r="60" spans="1:16" x14ac:dyDescent="0.3">
      <c r="A60" s="68" t="str">
        <f t="shared" si="2"/>
        <v xml:space="preserve">  </v>
      </c>
      <c r="B60" s="74"/>
      <c r="C60" s="75"/>
      <c r="D60" s="78"/>
      <c r="E60" s="76" t="s">
        <v>1</v>
      </c>
      <c r="F60" s="76" t="s">
        <v>1</v>
      </c>
      <c r="G60" s="62" t="s">
        <v>1</v>
      </c>
      <c r="H60" s="77" t="s">
        <v>1</v>
      </c>
      <c r="I60" s="78"/>
      <c r="J60" s="76" t="s">
        <v>1</v>
      </c>
      <c r="K60" s="76" t="s">
        <v>1</v>
      </c>
      <c r="L60" s="76" t="s">
        <v>1</v>
      </c>
      <c r="M60" s="79" t="s">
        <v>1</v>
      </c>
      <c r="N60" s="73" t="s">
        <v>1</v>
      </c>
      <c r="O60" s="61"/>
      <c r="P60" s="61"/>
    </row>
    <row r="61" spans="1:16" x14ac:dyDescent="0.3">
      <c r="A61" s="68" t="str">
        <f t="shared" si="2"/>
        <v xml:space="preserve">  </v>
      </c>
      <c r="B61" s="74"/>
      <c r="C61" s="75"/>
      <c r="D61" s="78"/>
      <c r="E61" s="76" t="s">
        <v>1</v>
      </c>
      <c r="F61" s="76" t="s">
        <v>1</v>
      </c>
      <c r="G61" s="62" t="s">
        <v>1</v>
      </c>
      <c r="H61" s="77" t="s">
        <v>1</v>
      </c>
      <c r="I61" s="78"/>
      <c r="J61" s="76" t="s">
        <v>1</v>
      </c>
      <c r="K61" s="76" t="s">
        <v>1</v>
      </c>
      <c r="L61" s="76" t="s">
        <v>1</v>
      </c>
      <c r="M61" s="79" t="s">
        <v>1</v>
      </c>
      <c r="N61" s="73" t="s">
        <v>1</v>
      </c>
      <c r="O61" s="61"/>
      <c r="P61" s="61"/>
    </row>
    <row r="62" spans="1:16" x14ac:dyDescent="0.3">
      <c r="A62" s="68" t="str">
        <f t="shared" si="2"/>
        <v xml:space="preserve">  </v>
      </c>
      <c r="B62" s="74"/>
      <c r="C62" s="75"/>
      <c r="D62" s="78"/>
      <c r="E62" s="76" t="s">
        <v>1</v>
      </c>
      <c r="F62" s="76" t="s">
        <v>1</v>
      </c>
      <c r="G62" s="62" t="s">
        <v>1</v>
      </c>
      <c r="H62" s="77" t="s">
        <v>1</v>
      </c>
      <c r="I62" s="78"/>
      <c r="J62" s="76" t="s">
        <v>1</v>
      </c>
      <c r="K62" s="76" t="s">
        <v>1</v>
      </c>
      <c r="L62" s="76" t="s">
        <v>1</v>
      </c>
      <c r="M62" s="79" t="s">
        <v>1</v>
      </c>
      <c r="N62" s="73" t="s">
        <v>1</v>
      </c>
      <c r="O62" s="61"/>
      <c r="P62" s="61"/>
    </row>
    <row r="63" spans="1:16" x14ac:dyDescent="0.3">
      <c r="A63" s="68" t="str">
        <f t="shared" si="2"/>
        <v xml:space="preserve">  </v>
      </c>
      <c r="B63" s="74"/>
      <c r="C63" s="75"/>
      <c r="D63" s="78"/>
      <c r="E63" s="76" t="s">
        <v>1</v>
      </c>
      <c r="F63" s="76" t="s">
        <v>1</v>
      </c>
      <c r="G63" s="62" t="s">
        <v>1</v>
      </c>
      <c r="H63" s="77" t="s">
        <v>1</v>
      </c>
      <c r="I63" s="78"/>
      <c r="J63" s="76" t="s">
        <v>1</v>
      </c>
      <c r="K63" s="76" t="s">
        <v>1</v>
      </c>
      <c r="L63" s="76" t="s">
        <v>1</v>
      </c>
      <c r="M63" s="79" t="s">
        <v>1</v>
      </c>
      <c r="N63" s="73" t="s">
        <v>1</v>
      </c>
      <c r="O63" s="61"/>
      <c r="P63" s="61"/>
    </row>
    <row r="64" spans="1:16" x14ac:dyDescent="0.3">
      <c r="A64" s="68" t="str">
        <f t="shared" si="2"/>
        <v xml:space="preserve">  </v>
      </c>
      <c r="B64" s="74"/>
      <c r="C64" s="75"/>
      <c r="D64" s="78"/>
      <c r="E64" s="76" t="s">
        <v>1</v>
      </c>
      <c r="F64" s="76" t="s">
        <v>1</v>
      </c>
      <c r="G64" s="62" t="s">
        <v>1</v>
      </c>
      <c r="H64" s="77" t="s">
        <v>1</v>
      </c>
      <c r="I64" s="78"/>
      <c r="J64" s="76" t="s">
        <v>1</v>
      </c>
      <c r="K64" s="76" t="s">
        <v>1</v>
      </c>
      <c r="L64" s="76" t="s">
        <v>1</v>
      </c>
      <c r="M64" s="79" t="s">
        <v>1</v>
      </c>
      <c r="N64" s="73" t="s">
        <v>1</v>
      </c>
      <c r="O64" s="61"/>
      <c r="P64" s="61"/>
    </row>
    <row r="65" spans="1:16" x14ac:dyDescent="0.3">
      <c r="A65" s="68" t="str">
        <f t="shared" si="2"/>
        <v xml:space="preserve">  </v>
      </c>
      <c r="B65" s="74"/>
      <c r="C65" s="75"/>
      <c r="D65" s="78"/>
      <c r="E65" s="76" t="s">
        <v>1</v>
      </c>
      <c r="F65" s="76" t="s">
        <v>1</v>
      </c>
      <c r="G65" s="62" t="s">
        <v>1</v>
      </c>
      <c r="H65" s="77" t="s">
        <v>1</v>
      </c>
      <c r="I65" s="78"/>
      <c r="J65" s="76" t="s">
        <v>1</v>
      </c>
      <c r="K65" s="76" t="s">
        <v>1</v>
      </c>
      <c r="L65" s="76" t="s">
        <v>1</v>
      </c>
      <c r="M65" s="79" t="s">
        <v>1</v>
      </c>
      <c r="N65" s="73" t="s">
        <v>1</v>
      </c>
      <c r="O65" s="61"/>
      <c r="P65" s="61"/>
    </row>
    <row r="66" spans="1:16" x14ac:dyDescent="0.3">
      <c r="A66" s="68" t="str">
        <f t="shared" si="2"/>
        <v xml:space="preserve">  </v>
      </c>
      <c r="B66" s="74"/>
      <c r="C66" s="75"/>
      <c r="D66" s="78"/>
      <c r="E66" s="76" t="s">
        <v>1</v>
      </c>
      <c r="F66" s="76" t="s">
        <v>1</v>
      </c>
      <c r="G66" s="62" t="s">
        <v>1</v>
      </c>
      <c r="H66" s="77" t="s">
        <v>1</v>
      </c>
      <c r="I66" s="78"/>
      <c r="J66" s="76" t="s">
        <v>1</v>
      </c>
      <c r="K66" s="76" t="s">
        <v>1</v>
      </c>
      <c r="L66" s="76" t="s">
        <v>1</v>
      </c>
      <c r="M66" s="79" t="s">
        <v>1</v>
      </c>
      <c r="N66" s="73" t="s">
        <v>1</v>
      </c>
      <c r="O66" s="61"/>
      <c r="P66" s="61"/>
    </row>
    <row r="67" spans="1:16" x14ac:dyDescent="0.3">
      <c r="A67" s="68" t="str">
        <f t="shared" si="2"/>
        <v xml:space="preserve">  </v>
      </c>
      <c r="B67" s="74"/>
      <c r="C67" s="75"/>
      <c r="D67" s="78"/>
      <c r="E67" s="76" t="s">
        <v>1</v>
      </c>
      <c r="F67" s="76" t="s">
        <v>1</v>
      </c>
      <c r="G67" s="62" t="s">
        <v>1</v>
      </c>
      <c r="H67" s="77" t="s">
        <v>1</v>
      </c>
      <c r="I67" s="78"/>
      <c r="J67" s="76" t="s">
        <v>1</v>
      </c>
      <c r="K67" s="76" t="s">
        <v>1</v>
      </c>
      <c r="L67" s="76" t="s">
        <v>1</v>
      </c>
      <c r="M67" s="79" t="s">
        <v>1</v>
      </c>
      <c r="N67" s="73" t="s">
        <v>1</v>
      </c>
      <c r="O67" s="61"/>
      <c r="P67" s="61"/>
    </row>
    <row r="68" spans="1:16" x14ac:dyDescent="0.3">
      <c r="A68" s="68" t="str">
        <f t="shared" si="2"/>
        <v xml:space="preserve">  </v>
      </c>
      <c r="B68" s="74"/>
      <c r="C68" s="75"/>
      <c r="D68" s="78"/>
      <c r="E68" s="76" t="s">
        <v>1</v>
      </c>
      <c r="F68" s="76" t="s">
        <v>1</v>
      </c>
      <c r="G68" s="62" t="s">
        <v>1</v>
      </c>
      <c r="H68" s="77" t="s">
        <v>1</v>
      </c>
      <c r="I68" s="78"/>
      <c r="J68" s="76" t="s">
        <v>1</v>
      </c>
      <c r="K68" s="76" t="s">
        <v>1</v>
      </c>
      <c r="L68" s="76" t="s">
        <v>1</v>
      </c>
      <c r="M68" s="79" t="s">
        <v>1</v>
      </c>
      <c r="N68" s="73" t="s">
        <v>1</v>
      </c>
      <c r="O68" s="61"/>
      <c r="P68" s="61"/>
    </row>
    <row r="69" spans="1:16" x14ac:dyDescent="0.3">
      <c r="A69" s="68" t="str">
        <f t="shared" si="2"/>
        <v xml:space="preserve">  </v>
      </c>
      <c r="B69" s="74"/>
      <c r="C69" s="75"/>
      <c r="D69" s="78"/>
      <c r="E69" s="76" t="s">
        <v>1</v>
      </c>
      <c r="F69" s="76" t="s">
        <v>1</v>
      </c>
      <c r="G69" s="62" t="s">
        <v>1</v>
      </c>
      <c r="H69" s="77" t="s">
        <v>1</v>
      </c>
      <c r="I69" s="78"/>
      <c r="J69" s="76" t="s">
        <v>1</v>
      </c>
      <c r="K69" s="76" t="s">
        <v>1</v>
      </c>
      <c r="L69" s="76" t="s">
        <v>1</v>
      </c>
      <c r="M69" s="79" t="s">
        <v>1</v>
      </c>
      <c r="N69" s="73" t="s">
        <v>1</v>
      </c>
      <c r="O69" s="61"/>
      <c r="P69" s="61"/>
    </row>
    <row r="70" spans="1:16" x14ac:dyDescent="0.3">
      <c r="A70" s="68" t="str">
        <f t="shared" ref="A70:A101" si="3">CONCATENATE(C70," ",D70," ",B70)</f>
        <v xml:space="preserve">  </v>
      </c>
      <c r="B70" s="74"/>
      <c r="C70" s="75"/>
      <c r="D70" s="78"/>
      <c r="E70" s="76" t="s">
        <v>1</v>
      </c>
      <c r="F70" s="76" t="s">
        <v>1</v>
      </c>
      <c r="G70" s="62" t="s">
        <v>1</v>
      </c>
      <c r="H70" s="77" t="s">
        <v>1</v>
      </c>
      <c r="I70" s="78"/>
      <c r="J70" s="76" t="s">
        <v>1</v>
      </c>
      <c r="K70" s="76" t="s">
        <v>1</v>
      </c>
      <c r="L70" s="76" t="s">
        <v>1</v>
      </c>
      <c r="M70" s="79" t="s">
        <v>1</v>
      </c>
      <c r="N70" s="73" t="s">
        <v>1</v>
      </c>
      <c r="O70" s="61"/>
      <c r="P70" s="61"/>
    </row>
    <row r="71" spans="1:16" x14ac:dyDescent="0.3">
      <c r="A71" s="68" t="str">
        <f t="shared" si="3"/>
        <v xml:space="preserve">  </v>
      </c>
      <c r="B71" s="74"/>
      <c r="C71" s="75"/>
      <c r="D71" s="78"/>
      <c r="E71" s="76" t="s">
        <v>1</v>
      </c>
      <c r="F71" s="76" t="s">
        <v>1</v>
      </c>
      <c r="G71" s="62" t="s">
        <v>1</v>
      </c>
      <c r="H71" s="77" t="s">
        <v>1</v>
      </c>
      <c r="I71" s="78"/>
      <c r="J71" s="76" t="s">
        <v>1</v>
      </c>
      <c r="K71" s="76" t="s">
        <v>1</v>
      </c>
      <c r="L71" s="76" t="s">
        <v>1</v>
      </c>
      <c r="M71" s="79" t="s">
        <v>1</v>
      </c>
      <c r="N71" s="73" t="s">
        <v>1</v>
      </c>
      <c r="O71" s="61"/>
      <c r="P71" s="61"/>
    </row>
    <row r="72" spans="1:16" x14ac:dyDescent="0.3">
      <c r="A72" s="68" t="str">
        <f t="shared" si="3"/>
        <v xml:space="preserve">  </v>
      </c>
      <c r="B72" s="74"/>
      <c r="C72" s="75"/>
      <c r="D72" s="78"/>
      <c r="E72" s="76" t="s">
        <v>1</v>
      </c>
      <c r="F72" s="76" t="s">
        <v>1</v>
      </c>
      <c r="G72" s="62" t="s">
        <v>1</v>
      </c>
      <c r="H72" s="77" t="s">
        <v>1</v>
      </c>
      <c r="I72" s="78"/>
      <c r="J72" s="76" t="s">
        <v>1</v>
      </c>
      <c r="K72" s="76" t="s">
        <v>1</v>
      </c>
      <c r="L72" s="76" t="s">
        <v>1</v>
      </c>
      <c r="M72" s="79" t="s">
        <v>1</v>
      </c>
      <c r="N72" s="73" t="s">
        <v>1</v>
      </c>
      <c r="O72" s="61"/>
      <c r="P72" s="61"/>
    </row>
    <row r="73" spans="1:16" x14ac:dyDescent="0.3">
      <c r="A73" s="68" t="str">
        <f t="shared" si="3"/>
        <v xml:space="preserve">  </v>
      </c>
      <c r="B73" s="74"/>
      <c r="C73" s="75"/>
      <c r="D73" s="78"/>
      <c r="E73" s="76" t="s">
        <v>1</v>
      </c>
      <c r="F73" s="76" t="s">
        <v>1</v>
      </c>
      <c r="G73" s="62" t="s">
        <v>1</v>
      </c>
      <c r="H73" s="77" t="s">
        <v>1</v>
      </c>
      <c r="I73" s="78"/>
      <c r="J73" s="76" t="s">
        <v>1</v>
      </c>
      <c r="K73" s="76" t="s">
        <v>1</v>
      </c>
      <c r="L73" s="76" t="s">
        <v>1</v>
      </c>
      <c r="M73" s="79" t="s">
        <v>1</v>
      </c>
      <c r="N73" s="73" t="s">
        <v>1</v>
      </c>
      <c r="O73" s="61"/>
      <c r="P73" s="61"/>
    </row>
    <row r="74" spans="1:16" x14ac:dyDescent="0.3">
      <c r="A74" s="68" t="str">
        <f t="shared" si="3"/>
        <v xml:space="preserve">  </v>
      </c>
      <c r="B74" s="74"/>
      <c r="C74" s="75"/>
      <c r="D74" s="78"/>
      <c r="E74" s="76" t="s">
        <v>1</v>
      </c>
      <c r="F74" s="76" t="s">
        <v>1</v>
      </c>
      <c r="G74" s="62" t="s">
        <v>1</v>
      </c>
      <c r="H74" s="77" t="s">
        <v>1</v>
      </c>
      <c r="I74" s="78"/>
      <c r="J74" s="76" t="s">
        <v>1</v>
      </c>
      <c r="K74" s="76" t="s">
        <v>1</v>
      </c>
      <c r="L74" s="76" t="s">
        <v>1</v>
      </c>
      <c r="M74" s="79" t="s">
        <v>1</v>
      </c>
      <c r="N74" s="73" t="s">
        <v>1</v>
      </c>
      <c r="O74" s="61"/>
      <c r="P74" s="61"/>
    </row>
    <row r="75" spans="1:16" x14ac:dyDescent="0.3">
      <c r="A75" s="68" t="str">
        <f t="shared" si="3"/>
        <v xml:space="preserve">  </v>
      </c>
      <c r="B75" s="74"/>
      <c r="C75" s="75"/>
      <c r="D75" s="78"/>
      <c r="E75" s="76" t="s">
        <v>1</v>
      </c>
      <c r="F75" s="76" t="s">
        <v>1</v>
      </c>
      <c r="G75" s="62" t="s">
        <v>1</v>
      </c>
      <c r="H75" s="77" t="s">
        <v>1</v>
      </c>
      <c r="I75" s="78"/>
      <c r="J75" s="76" t="s">
        <v>1</v>
      </c>
      <c r="K75" s="76" t="s">
        <v>1</v>
      </c>
      <c r="L75" s="76" t="s">
        <v>1</v>
      </c>
      <c r="M75" s="79" t="s">
        <v>1</v>
      </c>
      <c r="N75" s="73" t="s">
        <v>1</v>
      </c>
      <c r="O75" s="61"/>
      <c r="P75" s="61"/>
    </row>
    <row r="76" spans="1:16" x14ac:dyDescent="0.3">
      <c r="A76" s="68" t="str">
        <f t="shared" si="3"/>
        <v xml:space="preserve">  </v>
      </c>
      <c r="B76" s="74"/>
      <c r="C76" s="75"/>
      <c r="D76" s="78"/>
      <c r="E76" s="76" t="s">
        <v>1</v>
      </c>
      <c r="F76" s="76" t="s">
        <v>1</v>
      </c>
      <c r="G76" s="62" t="s">
        <v>1</v>
      </c>
      <c r="H76" s="77" t="s">
        <v>1</v>
      </c>
      <c r="I76" s="78"/>
      <c r="J76" s="76" t="s">
        <v>1</v>
      </c>
      <c r="K76" s="76" t="s">
        <v>1</v>
      </c>
      <c r="L76" s="76" t="s">
        <v>1</v>
      </c>
      <c r="M76" s="79" t="s">
        <v>1</v>
      </c>
      <c r="N76" s="73" t="s">
        <v>1</v>
      </c>
      <c r="O76" s="61"/>
      <c r="P76" s="61"/>
    </row>
    <row r="77" spans="1:16" x14ac:dyDescent="0.3">
      <c r="A77" s="68" t="str">
        <f t="shared" si="3"/>
        <v xml:space="preserve">  </v>
      </c>
      <c r="B77" s="74"/>
      <c r="C77" s="75"/>
      <c r="D77" s="78"/>
      <c r="E77" s="76" t="s">
        <v>1</v>
      </c>
      <c r="F77" s="76" t="s">
        <v>1</v>
      </c>
      <c r="G77" s="62" t="s">
        <v>1</v>
      </c>
      <c r="H77" s="77" t="s">
        <v>1</v>
      </c>
      <c r="I77" s="78"/>
      <c r="J77" s="76" t="s">
        <v>1</v>
      </c>
      <c r="K77" s="76" t="s">
        <v>1</v>
      </c>
      <c r="L77" s="76" t="s">
        <v>1</v>
      </c>
      <c r="M77" s="79" t="s">
        <v>1</v>
      </c>
      <c r="N77" s="73" t="s">
        <v>1</v>
      </c>
      <c r="O77" s="61"/>
      <c r="P77" s="61"/>
    </row>
    <row r="78" spans="1:16" x14ac:dyDescent="0.3">
      <c r="A78" s="68" t="str">
        <f t="shared" si="3"/>
        <v xml:space="preserve">  </v>
      </c>
      <c r="B78" s="74"/>
      <c r="C78" s="75"/>
      <c r="D78" s="78"/>
      <c r="E78" s="76" t="s">
        <v>1</v>
      </c>
      <c r="F78" s="76" t="s">
        <v>1</v>
      </c>
      <c r="G78" s="62" t="s">
        <v>1</v>
      </c>
      <c r="H78" s="77" t="s">
        <v>1</v>
      </c>
      <c r="I78" s="78"/>
      <c r="J78" s="76" t="s">
        <v>1</v>
      </c>
      <c r="K78" s="76" t="s">
        <v>1</v>
      </c>
      <c r="L78" s="76" t="s">
        <v>1</v>
      </c>
      <c r="M78" s="79" t="s">
        <v>1</v>
      </c>
      <c r="N78" s="73" t="s">
        <v>1</v>
      </c>
      <c r="O78" s="61"/>
      <c r="P78" s="61"/>
    </row>
    <row r="79" spans="1:16" x14ac:dyDescent="0.3">
      <c r="A79" s="68" t="str">
        <f t="shared" si="3"/>
        <v xml:space="preserve">  </v>
      </c>
      <c r="B79" s="74"/>
      <c r="C79" s="75"/>
      <c r="D79" s="78"/>
      <c r="E79" s="76" t="s">
        <v>1</v>
      </c>
      <c r="F79" s="76" t="s">
        <v>1</v>
      </c>
      <c r="G79" s="62" t="s">
        <v>1</v>
      </c>
      <c r="H79" s="77" t="s">
        <v>1</v>
      </c>
      <c r="I79" s="78"/>
      <c r="J79" s="76" t="s">
        <v>1</v>
      </c>
      <c r="K79" s="76" t="s">
        <v>1</v>
      </c>
      <c r="L79" s="76" t="s">
        <v>1</v>
      </c>
      <c r="M79" s="79" t="s">
        <v>1</v>
      </c>
      <c r="N79" s="73" t="s">
        <v>1</v>
      </c>
      <c r="O79" s="61"/>
      <c r="P79" s="61"/>
    </row>
    <row r="80" spans="1:16" x14ac:dyDescent="0.3">
      <c r="A80" s="68" t="str">
        <f t="shared" si="3"/>
        <v xml:space="preserve">  </v>
      </c>
      <c r="B80" s="74"/>
      <c r="C80" s="75"/>
      <c r="D80" s="78"/>
      <c r="E80" s="76" t="s">
        <v>1</v>
      </c>
      <c r="F80" s="76" t="s">
        <v>1</v>
      </c>
      <c r="G80" s="62" t="s">
        <v>1</v>
      </c>
      <c r="H80" s="77" t="s">
        <v>1</v>
      </c>
      <c r="I80" s="78"/>
      <c r="J80" s="76" t="s">
        <v>1</v>
      </c>
      <c r="K80" s="76" t="s">
        <v>1</v>
      </c>
      <c r="L80" s="76" t="s">
        <v>1</v>
      </c>
      <c r="M80" s="79" t="s">
        <v>1</v>
      </c>
      <c r="N80" s="73" t="s">
        <v>1</v>
      </c>
      <c r="O80" s="61"/>
      <c r="P80" s="61"/>
    </row>
    <row r="81" spans="1:16" x14ac:dyDescent="0.3">
      <c r="A81" s="68" t="str">
        <f t="shared" si="3"/>
        <v xml:space="preserve">  </v>
      </c>
      <c r="B81" s="74"/>
      <c r="C81" s="75"/>
      <c r="D81" s="78"/>
      <c r="E81" s="76" t="s">
        <v>1</v>
      </c>
      <c r="F81" s="76" t="s">
        <v>1</v>
      </c>
      <c r="G81" s="62" t="s">
        <v>1</v>
      </c>
      <c r="H81" s="77" t="s">
        <v>1</v>
      </c>
      <c r="I81" s="78"/>
      <c r="J81" s="76" t="s">
        <v>1</v>
      </c>
      <c r="K81" s="76" t="s">
        <v>1</v>
      </c>
      <c r="L81" s="76" t="s">
        <v>1</v>
      </c>
      <c r="M81" s="79" t="s">
        <v>1</v>
      </c>
      <c r="N81" s="73" t="s">
        <v>1</v>
      </c>
      <c r="O81" s="61"/>
      <c r="P81" s="61"/>
    </row>
    <row r="82" spans="1:16" x14ac:dyDescent="0.3">
      <c r="A82" s="68" t="str">
        <f t="shared" si="3"/>
        <v xml:space="preserve">  </v>
      </c>
      <c r="B82" s="74"/>
      <c r="C82" s="75"/>
      <c r="D82" s="78"/>
      <c r="E82" s="76" t="s">
        <v>1</v>
      </c>
      <c r="F82" s="76" t="s">
        <v>1</v>
      </c>
      <c r="G82" s="62" t="s">
        <v>1</v>
      </c>
      <c r="H82" s="77" t="s">
        <v>1</v>
      </c>
      <c r="I82" s="78"/>
      <c r="J82" s="76" t="s">
        <v>1</v>
      </c>
      <c r="K82" s="76" t="s">
        <v>1</v>
      </c>
      <c r="L82" s="76" t="s">
        <v>1</v>
      </c>
      <c r="M82" s="79" t="s">
        <v>1</v>
      </c>
      <c r="N82" s="73" t="s">
        <v>1</v>
      </c>
      <c r="O82" s="61"/>
      <c r="P82" s="61"/>
    </row>
    <row r="83" spans="1:16" x14ac:dyDescent="0.3">
      <c r="A83" s="68" t="str">
        <f t="shared" si="3"/>
        <v xml:space="preserve">  </v>
      </c>
      <c r="B83" s="74"/>
      <c r="C83" s="75"/>
      <c r="D83" s="78"/>
      <c r="E83" s="76" t="s">
        <v>1</v>
      </c>
      <c r="F83" s="76" t="s">
        <v>1</v>
      </c>
      <c r="G83" s="62" t="s">
        <v>1</v>
      </c>
      <c r="H83" s="77" t="s">
        <v>1</v>
      </c>
      <c r="I83" s="78"/>
      <c r="J83" s="76" t="s">
        <v>1</v>
      </c>
      <c r="K83" s="76" t="s">
        <v>1</v>
      </c>
      <c r="L83" s="76" t="s">
        <v>1</v>
      </c>
      <c r="M83" s="79" t="s">
        <v>1</v>
      </c>
      <c r="N83" s="73" t="s">
        <v>1</v>
      </c>
      <c r="O83" s="61"/>
      <c r="P83" s="61"/>
    </row>
    <row r="84" spans="1:16" x14ac:dyDescent="0.3">
      <c r="A84" s="68" t="str">
        <f t="shared" si="3"/>
        <v xml:space="preserve">  </v>
      </c>
      <c r="B84" s="74"/>
      <c r="C84" s="75"/>
      <c r="D84" s="78"/>
      <c r="E84" s="76" t="s">
        <v>1</v>
      </c>
      <c r="F84" s="76" t="s">
        <v>1</v>
      </c>
      <c r="G84" s="62" t="s">
        <v>1</v>
      </c>
      <c r="H84" s="77" t="s">
        <v>1</v>
      </c>
      <c r="I84" s="78"/>
      <c r="J84" s="76" t="s">
        <v>1</v>
      </c>
      <c r="K84" s="76" t="s">
        <v>1</v>
      </c>
      <c r="L84" s="76" t="s">
        <v>1</v>
      </c>
      <c r="M84" s="79" t="s">
        <v>1</v>
      </c>
      <c r="N84" s="73" t="s">
        <v>1</v>
      </c>
      <c r="O84" s="61"/>
      <c r="P84" s="61"/>
    </row>
    <row r="85" spans="1:16" x14ac:dyDescent="0.3">
      <c r="A85" s="68" t="str">
        <f t="shared" si="3"/>
        <v xml:space="preserve">  </v>
      </c>
      <c r="B85" s="74"/>
      <c r="C85" s="75"/>
      <c r="D85" s="78"/>
      <c r="E85" s="76" t="s">
        <v>1</v>
      </c>
      <c r="F85" s="76" t="s">
        <v>1</v>
      </c>
      <c r="G85" s="62" t="s">
        <v>1</v>
      </c>
      <c r="H85" s="77" t="s">
        <v>1</v>
      </c>
      <c r="I85" s="78"/>
      <c r="J85" s="76" t="s">
        <v>1</v>
      </c>
      <c r="K85" s="76" t="s">
        <v>1</v>
      </c>
      <c r="L85" s="76" t="s">
        <v>1</v>
      </c>
      <c r="M85" s="79" t="s">
        <v>1</v>
      </c>
      <c r="N85" s="73" t="s">
        <v>1</v>
      </c>
      <c r="O85" s="61"/>
      <c r="P85" s="61"/>
    </row>
    <row r="86" spans="1:16" x14ac:dyDescent="0.3">
      <c r="A86" s="68" t="str">
        <f t="shared" si="3"/>
        <v xml:space="preserve">  </v>
      </c>
      <c r="B86" s="74"/>
      <c r="C86" s="75"/>
      <c r="D86" s="78"/>
      <c r="E86" s="76" t="s">
        <v>1</v>
      </c>
      <c r="F86" s="76" t="s">
        <v>1</v>
      </c>
      <c r="G86" s="62" t="s">
        <v>1</v>
      </c>
      <c r="H86" s="77" t="s">
        <v>1</v>
      </c>
      <c r="I86" s="78"/>
      <c r="J86" s="76" t="s">
        <v>1</v>
      </c>
      <c r="K86" s="76" t="s">
        <v>1</v>
      </c>
      <c r="L86" s="76" t="s">
        <v>1</v>
      </c>
      <c r="M86" s="79" t="s">
        <v>1</v>
      </c>
      <c r="N86" s="73" t="s">
        <v>1</v>
      </c>
      <c r="O86" s="61"/>
      <c r="P86" s="61"/>
    </row>
    <row r="87" spans="1:16" x14ac:dyDescent="0.3">
      <c r="A87" s="68" t="str">
        <f t="shared" si="3"/>
        <v xml:space="preserve">  </v>
      </c>
      <c r="B87" s="74"/>
      <c r="C87" s="75"/>
      <c r="D87" s="78"/>
      <c r="E87" s="76" t="s">
        <v>1</v>
      </c>
      <c r="F87" s="76" t="s">
        <v>1</v>
      </c>
      <c r="G87" s="62" t="s">
        <v>1</v>
      </c>
      <c r="H87" s="77" t="s">
        <v>1</v>
      </c>
      <c r="I87" s="78"/>
      <c r="J87" s="76" t="s">
        <v>1</v>
      </c>
      <c r="K87" s="76" t="s">
        <v>1</v>
      </c>
      <c r="L87" s="76" t="s">
        <v>1</v>
      </c>
      <c r="M87" s="79" t="s">
        <v>1</v>
      </c>
      <c r="N87" s="73" t="s">
        <v>1</v>
      </c>
      <c r="O87" s="61"/>
      <c r="P87" s="61"/>
    </row>
    <row r="88" spans="1:16" x14ac:dyDescent="0.3">
      <c r="A88" s="68" t="str">
        <f t="shared" si="3"/>
        <v xml:space="preserve">  </v>
      </c>
      <c r="B88" s="74"/>
      <c r="C88" s="75"/>
      <c r="D88" s="78"/>
      <c r="E88" s="76" t="s">
        <v>1</v>
      </c>
      <c r="F88" s="76" t="s">
        <v>1</v>
      </c>
      <c r="G88" s="62" t="s">
        <v>1</v>
      </c>
      <c r="H88" s="77" t="s">
        <v>1</v>
      </c>
      <c r="I88" s="78"/>
      <c r="J88" s="76" t="s">
        <v>1</v>
      </c>
      <c r="K88" s="76" t="s">
        <v>1</v>
      </c>
      <c r="L88" s="76" t="s">
        <v>1</v>
      </c>
      <c r="M88" s="79" t="s">
        <v>1</v>
      </c>
      <c r="N88" s="73" t="s">
        <v>1</v>
      </c>
      <c r="O88" s="61"/>
      <c r="P88" s="61"/>
    </row>
    <row r="89" spans="1:16" x14ac:dyDescent="0.3">
      <c r="A89" s="68" t="str">
        <f t="shared" si="3"/>
        <v xml:space="preserve">  </v>
      </c>
      <c r="B89" s="74"/>
      <c r="C89" s="75"/>
      <c r="D89" s="78"/>
      <c r="E89" s="76" t="s">
        <v>1</v>
      </c>
      <c r="F89" s="76" t="s">
        <v>1</v>
      </c>
      <c r="G89" s="62" t="s">
        <v>1</v>
      </c>
      <c r="H89" s="77" t="s">
        <v>1</v>
      </c>
      <c r="I89" s="78"/>
      <c r="J89" s="76" t="s">
        <v>1</v>
      </c>
      <c r="K89" s="76" t="s">
        <v>1</v>
      </c>
      <c r="L89" s="76" t="s">
        <v>1</v>
      </c>
      <c r="M89" s="79" t="s">
        <v>1</v>
      </c>
      <c r="N89" s="73" t="s">
        <v>1</v>
      </c>
      <c r="O89" s="61"/>
      <c r="P89" s="61"/>
    </row>
    <row r="90" spans="1:16" x14ac:dyDescent="0.3">
      <c r="A90" s="68" t="str">
        <f t="shared" si="3"/>
        <v xml:space="preserve">  </v>
      </c>
      <c r="B90" s="74"/>
      <c r="C90" s="75"/>
      <c r="D90" s="78"/>
      <c r="E90" s="76" t="s">
        <v>1</v>
      </c>
      <c r="F90" s="76" t="s">
        <v>1</v>
      </c>
      <c r="G90" s="62" t="s">
        <v>1</v>
      </c>
      <c r="H90" s="77" t="s">
        <v>1</v>
      </c>
      <c r="I90" s="78"/>
      <c r="J90" s="76" t="s">
        <v>1</v>
      </c>
      <c r="K90" s="76" t="s">
        <v>1</v>
      </c>
      <c r="L90" s="76" t="s">
        <v>1</v>
      </c>
      <c r="M90" s="79" t="s">
        <v>1</v>
      </c>
      <c r="N90" s="73" t="s">
        <v>1</v>
      </c>
      <c r="O90" s="61"/>
      <c r="P90" s="61"/>
    </row>
    <row r="91" spans="1:16" x14ac:dyDescent="0.3">
      <c r="A91" s="68" t="str">
        <f t="shared" si="3"/>
        <v xml:space="preserve">  </v>
      </c>
      <c r="B91" s="74"/>
      <c r="C91" s="75"/>
      <c r="D91" s="78"/>
      <c r="E91" s="76" t="s">
        <v>1</v>
      </c>
      <c r="F91" s="76" t="s">
        <v>1</v>
      </c>
      <c r="G91" s="62" t="s">
        <v>1</v>
      </c>
      <c r="H91" s="77" t="s">
        <v>1</v>
      </c>
      <c r="I91" s="78"/>
      <c r="J91" s="76" t="s">
        <v>1</v>
      </c>
      <c r="K91" s="76" t="s">
        <v>1</v>
      </c>
      <c r="L91" s="76" t="s">
        <v>1</v>
      </c>
      <c r="M91" s="79" t="s">
        <v>1</v>
      </c>
      <c r="N91" s="73" t="s">
        <v>1</v>
      </c>
      <c r="O91" s="61"/>
      <c r="P91" s="61"/>
    </row>
    <row r="92" spans="1:16" x14ac:dyDescent="0.3">
      <c r="A92" s="68" t="str">
        <f t="shared" si="3"/>
        <v xml:space="preserve">  </v>
      </c>
      <c r="B92" s="74"/>
      <c r="C92" s="75"/>
      <c r="D92" s="78"/>
      <c r="E92" s="76" t="s">
        <v>1</v>
      </c>
      <c r="F92" s="76" t="s">
        <v>1</v>
      </c>
      <c r="G92" s="62" t="s">
        <v>1</v>
      </c>
      <c r="H92" s="77" t="s">
        <v>1</v>
      </c>
      <c r="I92" s="78"/>
      <c r="J92" s="76" t="s">
        <v>1</v>
      </c>
      <c r="K92" s="76" t="s">
        <v>1</v>
      </c>
      <c r="L92" s="76" t="s">
        <v>1</v>
      </c>
      <c r="M92" s="79" t="s">
        <v>1</v>
      </c>
      <c r="N92" s="73" t="s">
        <v>1</v>
      </c>
      <c r="O92" s="61"/>
      <c r="P92" s="61"/>
    </row>
    <row r="93" spans="1:16" x14ac:dyDescent="0.3">
      <c r="A93" s="68" t="str">
        <f t="shared" si="3"/>
        <v xml:space="preserve">  </v>
      </c>
      <c r="B93" s="74"/>
      <c r="C93" s="75"/>
      <c r="D93" s="78"/>
      <c r="E93" s="76" t="s">
        <v>1</v>
      </c>
      <c r="F93" s="76" t="s">
        <v>1</v>
      </c>
      <c r="G93" s="62" t="s">
        <v>1</v>
      </c>
      <c r="H93" s="77" t="s">
        <v>1</v>
      </c>
      <c r="I93" s="78"/>
      <c r="J93" s="76" t="s">
        <v>1</v>
      </c>
      <c r="K93" s="76" t="s">
        <v>1</v>
      </c>
      <c r="L93" s="76" t="s">
        <v>1</v>
      </c>
      <c r="M93" s="79" t="s">
        <v>1</v>
      </c>
      <c r="N93" s="73" t="s">
        <v>1</v>
      </c>
      <c r="O93" s="61"/>
      <c r="P93" s="61"/>
    </row>
    <row r="94" spans="1:16" x14ac:dyDescent="0.3">
      <c r="A94" s="68" t="str">
        <f t="shared" si="3"/>
        <v xml:space="preserve">  </v>
      </c>
      <c r="B94" s="74"/>
      <c r="C94" s="75"/>
      <c r="D94" s="78"/>
      <c r="E94" s="76" t="s">
        <v>1</v>
      </c>
      <c r="F94" s="76" t="s">
        <v>1</v>
      </c>
      <c r="G94" s="62" t="s">
        <v>1</v>
      </c>
      <c r="H94" s="77" t="s">
        <v>1</v>
      </c>
      <c r="I94" s="78"/>
      <c r="J94" s="76" t="s">
        <v>1</v>
      </c>
      <c r="K94" s="76" t="s">
        <v>1</v>
      </c>
      <c r="L94" s="76" t="s">
        <v>1</v>
      </c>
      <c r="M94" s="79" t="s">
        <v>1</v>
      </c>
      <c r="N94" s="73" t="s">
        <v>1</v>
      </c>
      <c r="O94" s="61"/>
      <c r="P94" s="61"/>
    </row>
    <row r="95" spans="1:16" x14ac:dyDescent="0.3">
      <c r="A95" s="68" t="str">
        <f t="shared" si="3"/>
        <v xml:space="preserve">  </v>
      </c>
      <c r="B95" s="74"/>
      <c r="C95" s="75"/>
      <c r="D95" s="78"/>
      <c r="E95" s="76" t="s">
        <v>1</v>
      </c>
      <c r="F95" s="76" t="s">
        <v>1</v>
      </c>
      <c r="G95" s="62" t="s">
        <v>1</v>
      </c>
      <c r="H95" s="77" t="s">
        <v>1</v>
      </c>
      <c r="I95" s="78"/>
      <c r="J95" s="76" t="s">
        <v>1</v>
      </c>
      <c r="K95" s="76" t="s">
        <v>1</v>
      </c>
      <c r="L95" s="76" t="s">
        <v>1</v>
      </c>
      <c r="M95" s="79" t="s">
        <v>1</v>
      </c>
      <c r="N95" s="73" t="s">
        <v>1</v>
      </c>
      <c r="O95" s="61"/>
      <c r="P95" s="61"/>
    </row>
    <row r="96" spans="1:16" x14ac:dyDescent="0.3">
      <c r="A96" s="68" t="str">
        <f t="shared" si="3"/>
        <v xml:space="preserve">  </v>
      </c>
      <c r="B96" s="74"/>
      <c r="C96" s="75"/>
      <c r="D96" s="78"/>
      <c r="E96" s="76" t="s">
        <v>1</v>
      </c>
      <c r="F96" s="76" t="s">
        <v>1</v>
      </c>
      <c r="G96" s="62" t="s">
        <v>1</v>
      </c>
      <c r="H96" s="77" t="s">
        <v>1</v>
      </c>
      <c r="I96" s="78"/>
      <c r="J96" s="76" t="s">
        <v>1</v>
      </c>
      <c r="K96" s="76" t="s">
        <v>1</v>
      </c>
      <c r="L96" s="76" t="s">
        <v>1</v>
      </c>
      <c r="M96" s="79" t="s">
        <v>1</v>
      </c>
      <c r="N96" s="73" t="s">
        <v>1</v>
      </c>
      <c r="O96" s="61"/>
      <c r="P96" s="61"/>
    </row>
    <row r="97" spans="1:16" x14ac:dyDescent="0.3">
      <c r="A97" s="68" t="str">
        <f t="shared" si="3"/>
        <v xml:space="preserve">  </v>
      </c>
      <c r="B97" s="74"/>
      <c r="C97" s="75"/>
      <c r="D97" s="78"/>
      <c r="E97" s="76" t="s">
        <v>1</v>
      </c>
      <c r="F97" s="76" t="s">
        <v>1</v>
      </c>
      <c r="G97" s="62" t="s">
        <v>1</v>
      </c>
      <c r="H97" s="77" t="s">
        <v>1</v>
      </c>
      <c r="I97" s="78"/>
      <c r="J97" s="76" t="s">
        <v>1</v>
      </c>
      <c r="K97" s="76" t="s">
        <v>1</v>
      </c>
      <c r="L97" s="76" t="s">
        <v>1</v>
      </c>
      <c r="M97" s="79" t="s">
        <v>1</v>
      </c>
      <c r="N97" s="73" t="s">
        <v>1</v>
      </c>
      <c r="O97" s="61"/>
      <c r="P97" s="61"/>
    </row>
    <row r="98" spans="1:16" x14ac:dyDescent="0.3">
      <c r="A98" s="68" t="str">
        <f t="shared" si="3"/>
        <v xml:space="preserve">  </v>
      </c>
      <c r="B98" s="74"/>
      <c r="C98" s="75"/>
      <c r="D98" s="78"/>
      <c r="E98" s="76" t="s">
        <v>1</v>
      </c>
      <c r="F98" s="76" t="s">
        <v>1</v>
      </c>
      <c r="G98" s="62" t="s">
        <v>1</v>
      </c>
      <c r="H98" s="77" t="s">
        <v>1</v>
      </c>
      <c r="I98" s="78"/>
      <c r="J98" s="76" t="s">
        <v>1</v>
      </c>
      <c r="K98" s="76" t="s">
        <v>1</v>
      </c>
      <c r="L98" s="76" t="s">
        <v>1</v>
      </c>
      <c r="M98" s="79" t="s">
        <v>1</v>
      </c>
      <c r="N98" s="73" t="s">
        <v>1</v>
      </c>
      <c r="O98" s="61"/>
      <c r="P98" s="61"/>
    </row>
    <row r="99" spans="1:16" x14ac:dyDescent="0.3">
      <c r="A99" s="68" t="str">
        <f t="shared" si="3"/>
        <v xml:space="preserve">  </v>
      </c>
      <c r="B99" s="74"/>
      <c r="C99" s="75"/>
      <c r="D99" s="78"/>
      <c r="E99" s="76" t="s">
        <v>1</v>
      </c>
      <c r="F99" s="76" t="s">
        <v>1</v>
      </c>
      <c r="G99" s="62" t="s">
        <v>1</v>
      </c>
      <c r="H99" s="77" t="s">
        <v>1</v>
      </c>
      <c r="I99" s="78"/>
      <c r="J99" s="76" t="s">
        <v>1</v>
      </c>
      <c r="K99" s="76" t="s">
        <v>1</v>
      </c>
      <c r="L99" s="76" t="s">
        <v>1</v>
      </c>
      <c r="M99" s="79" t="s">
        <v>1</v>
      </c>
      <c r="N99" s="73" t="s">
        <v>1</v>
      </c>
      <c r="O99" s="61"/>
      <c r="P99" s="61"/>
    </row>
    <row r="100" spans="1:16" x14ac:dyDescent="0.3">
      <c r="A100" s="68" t="str">
        <f t="shared" si="3"/>
        <v xml:space="preserve">  </v>
      </c>
      <c r="B100" s="74"/>
      <c r="C100" s="75"/>
      <c r="D100" s="78"/>
      <c r="E100" s="76" t="s">
        <v>1</v>
      </c>
      <c r="F100" s="76" t="s">
        <v>1</v>
      </c>
      <c r="G100" s="62" t="s">
        <v>1</v>
      </c>
      <c r="H100" s="77" t="s">
        <v>1</v>
      </c>
      <c r="I100" s="78"/>
      <c r="J100" s="76" t="s">
        <v>1</v>
      </c>
      <c r="K100" s="76" t="s">
        <v>1</v>
      </c>
      <c r="L100" s="76" t="s">
        <v>1</v>
      </c>
      <c r="M100" s="79" t="s">
        <v>1</v>
      </c>
      <c r="N100" s="73" t="s">
        <v>1</v>
      </c>
      <c r="O100" s="61"/>
      <c r="P100" s="61"/>
    </row>
    <row r="101" spans="1:16" x14ac:dyDescent="0.3">
      <c r="A101" s="68" t="str">
        <f t="shared" si="3"/>
        <v xml:space="preserve">  </v>
      </c>
      <c r="B101" s="74"/>
      <c r="C101" s="75"/>
      <c r="D101" s="78"/>
      <c r="E101" s="76" t="s">
        <v>1</v>
      </c>
      <c r="F101" s="76" t="s">
        <v>1</v>
      </c>
      <c r="G101" s="62" t="s">
        <v>1</v>
      </c>
      <c r="H101" s="77" t="s">
        <v>1</v>
      </c>
      <c r="I101" s="78"/>
      <c r="J101" s="76" t="s">
        <v>1</v>
      </c>
      <c r="K101" s="76" t="s">
        <v>1</v>
      </c>
      <c r="L101" s="76" t="s">
        <v>1</v>
      </c>
      <c r="M101" s="79" t="s">
        <v>1</v>
      </c>
      <c r="N101" s="73" t="s">
        <v>1</v>
      </c>
      <c r="O101" s="61"/>
      <c r="P101" s="61"/>
    </row>
    <row r="102" spans="1:16" x14ac:dyDescent="0.3">
      <c r="A102" s="68" t="str">
        <f t="shared" ref="A102:A133" si="4">CONCATENATE(C102," ",D102," ",B102)</f>
        <v xml:space="preserve">  </v>
      </c>
      <c r="B102" s="74"/>
      <c r="C102" s="75"/>
      <c r="D102" s="78"/>
      <c r="E102" s="76" t="s">
        <v>1</v>
      </c>
      <c r="F102" s="76" t="s">
        <v>1</v>
      </c>
      <c r="G102" s="62" t="s">
        <v>1</v>
      </c>
      <c r="H102" s="77" t="s">
        <v>1</v>
      </c>
      <c r="I102" s="78"/>
      <c r="J102" s="76" t="s">
        <v>1</v>
      </c>
      <c r="K102" s="76" t="s">
        <v>1</v>
      </c>
      <c r="L102" s="76" t="s">
        <v>1</v>
      </c>
      <c r="M102" s="79" t="s">
        <v>1</v>
      </c>
      <c r="N102" s="73" t="s">
        <v>1</v>
      </c>
      <c r="O102" s="61"/>
      <c r="P102" s="61"/>
    </row>
    <row r="103" spans="1:16" x14ac:dyDescent="0.3">
      <c r="A103" s="68" t="str">
        <f t="shared" si="4"/>
        <v xml:space="preserve">  </v>
      </c>
      <c r="B103" s="74"/>
      <c r="C103" s="75"/>
      <c r="D103" s="78"/>
      <c r="E103" s="76" t="s">
        <v>1</v>
      </c>
      <c r="F103" s="76" t="s">
        <v>1</v>
      </c>
      <c r="G103" s="62" t="s">
        <v>1</v>
      </c>
      <c r="H103" s="77" t="s">
        <v>1</v>
      </c>
      <c r="I103" s="78"/>
      <c r="J103" s="76" t="s">
        <v>1</v>
      </c>
      <c r="K103" s="76" t="s">
        <v>1</v>
      </c>
      <c r="L103" s="76" t="s">
        <v>1</v>
      </c>
      <c r="M103" s="79" t="s">
        <v>1</v>
      </c>
      <c r="N103" s="73" t="s">
        <v>1</v>
      </c>
      <c r="O103" s="61"/>
      <c r="P103" s="61"/>
    </row>
    <row r="104" spans="1:16" x14ac:dyDescent="0.3">
      <c r="A104" s="68" t="str">
        <f t="shared" si="4"/>
        <v xml:space="preserve">  </v>
      </c>
      <c r="B104" s="74"/>
      <c r="C104" s="75"/>
      <c r="D104" s="78"/>
      <c r="E104" s="76" t="s">
        <v>1</v>
      </c>
      <c r="F104" s="76" t="s">
        <v>1</v>
      </c>
      <c r="G104" s="62" t="s">
        <v>1</v>
      </c>
      <c r="H104" s="77" t="s">
        <v>1</v>
      </c>
      <c r="I104" s="78"/>
      <c r="J104" s="76" t="s">
        <v>1</v>
      </c>
      <c r="K104" s="76" t="s">
        <v>1</v>
      </c>
      <c r="L104" s="76" t="s">
        <v>1</v>
      </c>
      <c r="M104" s="79" t="s">
        <v>1</v>
      </c>
      <c r="N104" s="73" t="s">
        <v>1</v>
      </c>
      <c r="O104" s="61"/>
      <c r="P104" s="61"/>
    </row>
    <row r="105" spans="1:16" x14ac:dyDescent="0.3">
      <c r="A105" s="68" t="str">
        <f t="shared" si="4"/>
        <v xml:space="preserve">  </v>
      </c>
      <c r="B105" s="74"/>
      <c r="C105" s="75"/>
      <c r="D105" s="78"/>
      <c r="E105" s="76" t="s">
        <v>1</v>
      </c>
      <c r="F105" s="76" t="s">
        <v>1</v>
      </c>
      <c r="G105" s="62" t="s">
        <v>1</v>
      </c>
      <c r="H105" s="77" t="s">
        <v>1</v>
      </c>
      <c r="I105" s="78"/>
      <c r="J105" s="76" t="s">
        <v>1</v>
      </c>
      <c r="K105" s="76" t="s">
        <v>1</v>
      </c>
      <c r="L105" s="76" t="s">
        <v>1</v>
      </c>
      <c r="M105" s="79" t="s">
        <v>1</v>
      </c>
      <c r="N105" s="73" t="s">
        <v>1</v>
      </c>
      <c r="O105" s="61"/>
      <c r="P105" s="61"/>
    </row>
    <row r="106" spans="1:16" x14ac:dyDescent="0.3">
      <c r="A106" s="68" t="str">
        <f t="shared" si="4"/>
        <v xml:space="preserve">  </v>
      </c>
      <c r="B106" s="74"/>
      <c r="C106" s="75"/>
      <c r="D106" s="78"/>
      <c r="E106" s="76" t="s">
        <v>1</v>
      </c>
      <c r="F106" s="76" t="s">
        <v>1</v>
      </c>
      <c r="G106" s="62" t="s">
        <v>1</v>
      </c>
      <c r="H106" s="77" t="s">
        <v>1</v>
      </c>
      <c r="I106" s="78"/>
      <c r="J106" s="76" t="s">
        <v>1</v>
      </c>
      <c r="K106" s="76" t="s">
        <v>1</v>
      </c>
      <c r="L106" s="76" t="s">
        <v>1</v>
      </c>
      <c r="M106" s="79" t="s">
        <v>1</v>
      </c>
      <c r="N106" s="73" t="s">
        <v>1</v>
      </c>
      <c r="O106" s="61"/>
      <c r="P106" s="61"/>
    </row>
    <row r="107" spans="1:16" x14ac:dyDescent="0.3">
      <c r="A107" s="68" t="str">
        <f t="shared" si="4"/>
        <v xml:space="preserve">  </v>
      </c>
      <c r="B107" s="74"/>
      <c r="C107" s="75"/>
      <c r="D107" s="78"/>
      <c r="E107" s="76" t="s">
        <v>1</v>
      </c>
      <c r="F107" s="76" t="s">
        <v>1</v>
      </c>
      <c r="G107" s="62" t="s">
        <v>1</v>
      </c>
      <c r="H107" s="77" t="s">
        <v>1</v>
      </c>
      <c r="I107" s="78"/>
      <c r="J107" s="76" t="s">
        <v>1</v>
      </c>
      <c r="K107" s="76" t="s">
        <v>1</v>
      </c>
      <c r="L107" s="76" t="s">
        <v>1</v>
      </c>
      <c r="M107" s="79" t="s">
        <v>1</v>
      </c>
      <c r="N107" s="73" t="s">
        <v>1</v>
      </c>
      <c r="O107" s="61"/>
      <c r="P107" s="61"/>
    </row>
    <row r="108" spans="1:16" x14ac:dyDescent="0.3">
      <c r="A108" s="68" t="str">
        <f t="shared" si="4"/>
        <v xml:space="preserve">  </v>
      </c>
      <c r="B108" s="74"/>
      <c r="C108" s="75"/>
      <c r="D108" s="78"/>
      <c r="E108" s="76" t="s">
        <v>1</v>
      </c>
      <c r="F108" s="76" t="s">
        <v>1</v>
      </c>
      <c r="G108" s="62" t="s">
        <v>1</v>
      </c>
      <c r="H108" s="77" t="s">
        <v>1</v>
      </c>
      <c r="I108" s="78"/>
      <c r="J108" s="76" t="s">
        <v>1</v>
      </c>
      <c r="K108" s="76" t="s">
        <v>1</v>
      </c>
      <c r="L108" s="76" t="s">
        <v>1</v>
      </c>
      <c r="M108" s="79" t="s">
        <v>1</v>
      </c>
      <c r="N108" s="73" t="s">
        <v>1</v>
      </c>
      <c r="O108" s="61"/>
      <c r="P108" s="61"/>
    </row>
    <row r="109" spans="1:16" x14ac:dyDescent="0.3">
      <c r="A109" s="68" t="str">
        <f t="shared" si="4"/>
        <v xml:space="preserve">  </v>
      </c>
      <c r="B109" s="74"/>
      <c r="C109" s="75"/>
      <c r="D109" s="78"/>
      <c r="E109" s="76" t="s">
        <v>1</v>
      </c>
      <c r="F109" s="76" t="s">
        <v>1</v>
      </c>
      <c r="G109" s="62" t="s">
        <v>1</v>
      </c>
      <c r="H109" s="77" t="s">
        <v>1</v>
      </c>
      <c r="I109" s="78"/>
      <c r="J109" s="76" t="s">
        <v>1</v>
      </c>
      <c r="K109" s="76" t="s">
        <v>1</v>
      </c>
      <c r="L109" s="76" t="s">
        <v>1</v>
      </c>
      <c r="M109" s="79" t="s">
        <v>1</v>
      </c>
      <c r="N109" s="73" t="s">
        <v>1</v>
      </c>
      <c r="O109" s="61"/>
      <c r="P109" s="61"/>
    </row>
    <row r="110" spans="1:16" x14ac:dyDescent="0.3">
      <c r="A110" s="68" t="str">
        <f t="shared" si="4"/>
        <v xml:space="preserve">  </v>
      </c>
      <c r="B110" s="74"/>
      <c r="C110" s="75"/>
      <c r="D110" s="78"/>
      <c r="E110" s="76" t="s">
        <v>1</v>
      </c>
      <c r="F110" s="76" t="s">
        <v>1</v>
      </c>
      <c r="G110" s="62" t="s">
        <v>1</v>
      </c>
      <c r="H110" s="77" t="s">
        <v>1</v>
      </c>
      <c r="I110" s="78"/>
      <c r="J110" s="76" t="s">
        <v>1</v>
      </c>
      <c r="K110" s="76" t="s">
        <v>1</v>
      </c>
      <c r="L110" s="76" t="s">
        <v>1</v>
      </c>
      <c r="M110" s="79" t="s">
        <v>1</v>
      </c>
      <c r="N110" s="73" t="s">
        <v>1</v>
      </c>
      <c r="O110" s="61"/>
      <c r="P110" s="61"/>
    </row>
    <row r="111" spans="1:16" x14ac:dyDescent="0.3">
      <c r="A111" s="68" t="str">
        <f t="shared" si="4"/>
        <v xml:space="preserve">  </v>
      </c>
      <c r="B111" s="74"/>
      <c r="C111" s="75"/>
      <c r="D111" s="78"/>
      <c r="E111" s="76" t="s">
        <v>1</v>
      </c>
      <c r="F111" s="76" t="s">
        <v>1</v>
      </c>
      <c r="G111" s="62" t="s">
        <v>1</v>
      </c>
      <c r="H111" s="77" t="s">
        <v>1</v>
      </c>
      <c r="I111" s="78"/>
      <c r="J111" s="76" t="s">
        <v>1</v>
      </c>
      <c r="K111" s="76" t="s">
        <v>1</v>
      </c>
      <c r="L111" s="76" t="s">
        <v>1</v>
      </c>
      <c r="M111" s="79" t="s">
        <v>1</v>
      </c>
      <c r="N111" s="73" t="s">
        <v>1</v>
      </c>
      <c r="O111" s="61"/>
      <c r="P111" s="61"/>
    </row>
    <row r="112" spans="1:16" x14ac:dyDescent="0.3">
      <c r="A112" s="68" t="str">
        <f t="shared" si="4"/>
        <v xml:space="preserve">  </v>
      </c>
      <c r="B112" s="74"/>
      <c r="C112" s="75"/>
      <c r="D112" s="78"/>
      <c r="E112" s="76" t="s">
        <v>1</v>
      </c>
      <c r="F112" s="76" t="s">
        <v>1</v>
      </c>
      <c r="G112" s="62" t="s">
        <v>1</v>
      </c>
      <c r="H112" s="77" t="s">
        <v>1</v>
      </c>
      <c r="I112" s="78"/>
      <c r="J112" s="76" t="s">
        <v>1</v>
      </c>
      <c r="K112" s="76" t="s">
        <v>1</v>
      </c>
      <c r="L112" s="76" t="s">
        <v>1</v>
      </c>
      <c r="M112" s="79" t="s">
        <v>1</v>
      </c>
      <c r="N112" s="73" t="s">
        <v>1</v>
      </c>
      <c r="O112" s="61"/>
      <c r="P112" s="61"/>
    </row>
    <row r="113" spans="1:16" x14ac:dyDescent="0.3">
      <c r="A113" s="68" t="str">
        <f t="shared" si="4"/>
        <v xml:space="preserve">  </v>
      </c>
      <c r="B113" s="74"/>
      <c r="C113" s="75"/>
      <c r="D113" s="78"/>
      <c r="E113" s="76" t="s">
        <v>1</v>
      </c>
      <c r="F113" s="76" t="s">
        <v>1</v>
      </c>
      <c r="G113" s="62" t="s">
        <v>1</v>
      </c>
      <c r="H113" s="77" t="s">
        <v>1</v>
      </c>
      <c r="I113" s="78"/>
      <c r="J113" s="76" t="s">
        <v>1</v>
      </c>
      <c r="K113" s="76" t="s">
        <v>1</v>
      </c>
      <c r="L113" s="76" t="s">
        <v>1</v>
      </c>
      <c r="M113" s="79" t="s">
        <v>1</v>
      </c>
      <c r="N113" s="73" t="s">
        <v>1</v>
      </c>
      <c r="O113" s="61"/>
      <c r="P113" s="61"/>
    </row>
    <row r="114" spans="1:16" x14ac:dyDescent="0.3">
      <c r="A114" s="68" t="str">
        <f t="shared" si="4"/>
        <v xml:space="preserve">  </v>
      </c>
      <c r="B114" s="74"/>
      <c r="C114" s="75"/>
      <c r="D114" s="78"/>
      <c r="E114" s="76" t="s">
        <v>1</v>
      </c>
      <c r="F114" s="76" t="s">
        <v>1</v>
      </c>
      <c r="G114" s="62" t="s">
        <v>1</v>
      </c>
      <c r="H114" s="77" t="s">
        <v>1</v>
      </c>
      <c r="I114" s="78"/>
      <c r="J114" s="76" t="s">
        <v>1</v>
      </c>
      <c r="K114" s="76" t="s">
        <v>1</v>
      </c>
      <c r="L114" s="76" t="s">
        <v>1</v>
      </c>
      <c r="M114" s="79" t="s">
        <v>1</v>
      </c>
      <c r="N114" s="73" t="s">
        <v>1</v>
      </c>
      <c r="O114" s="61"/>
      <c r="P114" s="61"/>
    </row>
    <row r="115" spans="1:16" x14ac:dyDescent="0.3">
      <c r="A115" s="68" t="str">
        <f t="shared" si="4"/>
        <v xml:space="preserve">  </v>
      </c>
      <c r="B115" s="74"/>
      <c r="C115" s="75"/>
      <c r="D115" s="78"/>
      <c r="E115" s="76" t="s">
        <v>1</v>
      </c>
      <c r="F115" s="76" t="s">
        <v>1</v>
      </c>
      <c r="G115" s="62" t="s">
        <v>1</v>
      </c>
      <c r="H115" s="77" t="s">
        <v>1</v>
      </c>
      <c r="I115" s="78"/>
      <c r="J115" s="76" t="s">
        <v>1</v>
      </c>
      <c r="K115" s="76" t="s">
        <v>1</v>
      </c>
      <c r="L115" s="76" t="s">
        <v>1</v>
      </c>
      <c r="M115" s="79" t="s">
        <v>1</v>
      </c>
      <c r="N115" s="73" t="s">
        <v>1</v>
      </c>
      <c r="O115" s="61"/>
      <c r="P115" s="61"/>
    </row>
    <row r="116" spans="1:16" x14ac:dyDescent="0.3">
      <c r="A116" s="68" t="str">
        <f t="shared" si="4"/>
        <v xml:space="preserve">  </v>
      </c>
      <c r="B116" s="74"/>
      <c r="C116" s="75"/>
      <c r="D116" s="78"/>
      <c r="E116" s="76" t="s">
        <v>1</v>
      </c>
      <c r="F116" s="76" t="s">
        <v>1</v>
      </c>
      <c r="G116" s="62" t="s">
        <v>1</v>
      </c>
      <c r="H116" s="77" t="s">
        <v>1</v>
      </c>
      <c r="I116" s="78"/>
      <c r="J116" s="76" t="s">
        <v>1</v>
      </c>
      <c r="K116" s="76" t="s">
        <v>1</v>
      </c>
      <c r="L116" s="76" t="s">
        <v>1</v>
      </c>
      <c r="M116" s="79" t="s">
        <v>1</v>
      </c>
      <c r="N116" s="73" t="s">
        <v>1</v>
      </c>
      <c r="O116" s="61"/>
      <c r="P116" s="61"/>
    </row>
    <row r="117" spans="1:16" x14ac:dyDescent="0.3">
      <c r="A117" s="68" t="str">
        <f t="shared" si="4"/>
        <v xml:space="preserve">  </v>
      </c>
      <c r="B117" s="74"/>
      <c r="C117" s="75"/>
      <c r="D117" s="78"/>
      <c r="E117" s="76" t="s">
        <v>1</v>
      </c>
      <c r="F117" s="76" t="s">
        <v>1</v>
      </c>
      <c r="G117" s="62" t="s">
        <v>1</v>
      </c>
      <c r="H117" s="77" t="s">
        <v>1</v>
      </c>
      <c r="I117" s="78"/>
      <c r="J117" s="76" t="s">
        <v>1</v>
      </c>
      <c r="K117" s="76" t="s">
        <v>1</v>
      </c>
      <c r="L117" s="76" t="s">
        <v>1</v>
      </c>
      <c r="M117" s="79" t="s">
        <v>1</v>
      </c>
      <c r="N117" s="73" t="s">
        <v>1</v>
      </c>
      <c r="O117" s="61"/>
      <c r="P117" s="61"/>
    </row>
    <row r="118" spans="1:16" x14ac:dyDescent="0.3">
      <c r="A118" s="68" t="str">
        <f t="shared" si="4"/>
        <v xml:space="preserve">  </v>
      </c>
      <c r="B118" s="74"/>
      <c r="C118" s="75"/>
      <c r="D118" s="78"/>
      <c r="E118" s="76" t="s">
        <v>1</v>
      </c>
      <c r="F118" s="76" t="s">
        <v>1</v>
      </c>
      <c r="G118" s="62" t="s">
        <v>1</v>
      </c>
      <c r="H118" s="77" t="s">
        <v>1</v>
      </c>
      <c r="I118" s="78"/>
      <c r="J118" s="76" t="s">
        <v>1</v>
      </c>
      <c r="K118" s="76" t="s">
        <v>1</v>
      </c>
      <c r="L118" s="76" t="s">
        <v>1</v>
      </c>
      <c r="M118" s="79" t="s">
        <v>1</v>
      </c>
      <c r="N118" s="73" t="s">
        <v>1</v>
      </c>
      <c r="O118" s="61"/>
      <c r="P118" s="61"/>
    </row>
    <row r="119" spans="1:16" x14ac:dyDescent="0.3">
      <c r="A119" s="68" t="str">
        <f t="shared" si="4"/>
        <v xml:space="preserve">  </v>
      </c>
      <c r="B119" s="74"/>
      <c r="C119" s="75"/>
      <c r="D119" s="78"/>
      <c r="E119" s="76" t="s">
        <v>1</v>
      </c>
      <c r="F119" s="76" t="s">
        <v>1</v>
      </c>
      <c r="G119" s="62" t="s">
        <v>1</v>
      </c>
      <c r="H119" s="77" t="s">
        <v>1</v>
      </c>
      <c r="I119" s="78"/>
      <c r="J119" s="76" t="s">
        <v>1</v>
      </c>
      <c r="K119" s="76" t="s">
        <v>1</v>
      </c>
      <c r="L119" s="76" t="s">
        <v>1</v>
      </c>
      <c r="M119" s="79" t="s">
        <v>1</v>
      </c>
      <c r="N119" s="73" t="s">
        <v>1</v>
      </c>
      <c r="O119" s="61"/>
      <c r="P119" s="61"/>
    </row>
    <row r="120" spans="1:16" x14ac:dyDescent="0.3">
      <c r="A120" s="68" t="str">
        <f t="shared" si="4"/>
        <v xml:space="preserve">  </v>
      </c>
      <c r="B120" s="74"/>
      <c r="C120" s="75"/>
      <c r="D120" s="78"/>
      <c r="E120" s="76" t="s">
        <v>1</v>
      </c>
      <c r="F120" s="76" t="s">
        <v>1</v>
      </c>
      <c r="G120" s="62" t="s">
        <v>1</v>
      </c>
      <c r="H120" s="77" t="s">
        <v>1</v>
      </c>
      <c r="I120" s="78"/>
      <c r="J120" s="76" t="s">
        <v>1</v>
      </c>
      <c r="K120" s="76" t="s">
        <v>1</v>
      </c>
      <c r="L120" s="76" t="s">
        <v>1</v>
      </c>
      <c r="M120" s="79" t="s">
        <v>1</v>
      </c>
      <c r="N120" s="73" t="s">
        <v>1</v>
      </c>
      <c r="O120" s="61"/>
      <c r="P120" s="61"/>
    </row>
    <row r="121" spans="1:16" x14ac:dyDescent="0.3">
      <c r="A121" s="68" t="str">
        <f t="shared" si="4"/>
        <v xml:space="preserve">  </v>
      </c>
      <c r="B121" s="74"/>
      <c r="C121" s="75"/>
      <c r="D121" s="78"/>
      <c r="E121" s="76" t="s">
        <v>1</v>
      </c>
      <c r="F121" s="76" t="s">
        <v>1</v>
      </c>
      <c r="G121" s="62" t="s">
        <v>1</v>
      </c>
      <c r="H121" s="77" t="s">
        <v>1</v>
      </c>
      <c r="I121" s="78"/>
      <c r="J121" s="76" t="s">
        <v>1</v>
      </c>
      <c r="K121" s="76" t="s">
        <v>1</v>
      </c>
      <c r="L121" s="76" t="s">
        <v>1</v>
      </c>
      <c r="M121" s="79" t="s">
        <v>1</v>
      </c>
      <c r="N121" s="73" t="s">
        <v>1</v>
      </c>
      <c r="O121" s="61"/>
      <c r="P121" s="61"/>
    </row>
    <row r="122" spans="1:16" x14ac:dyDescent="0.3">
      <c r="A122" s="68" t="str">
        <f t="shared" si="4"/>
        <v xml:space="preserve">  </v>
      </c>
      <c r="B122" s="74"/>
      <c r="C122" s="75"/>
      <c r="D122" s="78"/>
      <c r="E122" s="76" t="s">
        <v>1</v>
      </c>
      <c r="F122" s="76" t="s">
        <v>1</v>
      </c>
      <c r="G122" s="62" t="s">
        <v>1</v>
      </c>
      <c r="H122" s="77" t="s">
        <v>1</v>
      </c>
      <c r="I122" s="78"/>
      <c r="J122" s="76" t="s">
        <v>1</v>
      </c>
      <c r="K122" s="76" t="s">
        <v>1</v>
      </c>
      <c r="L122" s="76" t="s">
        <v>1</v>
      </c>
      <c r="M122" s="79" t="s">
        <v>1</v>
      </c>
      <c r="N122" s="73" t="s">
        <v>1</v>
      </c>
      <c r="O122" s="61"/>
      <c r="P122" s="61"/>
    </row>
    <row r="123" spans="1:16" x14ac:dyDescent="0.3">
      <c r="A123" s="68" t="str">
        <f t="shared" si="4"/>
        <v xml:space="preserve">  </v>
      </c>
      <c r="B123" s="74"/>
      <c r="C123" s="75"/>
      <c r="D123" s="78"/>
      <c r="E123" s="76" t="s">
        <v>1</v>
      </c>
      <c r="F123" s="76" t="s">
        <v>1</v>
      </c>
      <c r="G123" s="62" t="s">
        <v>1</v>
      </c>
      <c r="H123" s="77" t="s">
        <v>1</v>
      </c>
      <c r="I123" s="78"/>
      <c r="J123" s="76" t="s">
        <v>1</v>
      </c>
      <c r="K123" s="76" t="s">
        <v>1</v>
      </c>
      <c r="L123" s="76" t="s">
        <v>1</v>
      </c>
      <c r="M123" s="79" t="s">
        <v>1</v>
      </c>
      <c r="N123" s="73" t="s">
        <v>1</v>
      </c>
      <c r="O123" s="61"/>
      <c r="P123" s="61"/>
    </row>
    <row r="124" spans="1:16" x14ac:dyDescent="0.3">
      <c r="A124" s="68" t="str">
        <f t="shared" si="4"/>
        <v xml:space="preserve">  </v>
      </c>
      <c r="B124" s="74"/>
      <c r="C124" s="75"/>
      <c r="D124" s="78"/>
      <c r="E124" s="76" t="s">
        <v>1</v>
      </c>
      <c r="F124" s="76" t="s">
        <v>1</v>
      </c>
      <c r="G124" s="62" t="s">
        <v>1</v>
      </c>
      <c r="H124" s="77" t="s">
        <v>1</v>
      </c>
      <c r="I124" s="78"/>
      <c r="J124" s="76" t="s">
        <v>1</v>
      </c>
      <c r="K124" s="76" t="s">
        <v>1</v>
      </c>
      <c r="L124" s="76" t="s">
        <v>1</v>
      </c>
      <c r="M124" s="79" t="s">
        <v>1</v>
      </c>
      <c r="N124" s="73" t="s">
        <v>1</v>
      </c>
      <c r="O124" s="61"/>
      <c r="P124" s="61"/>
    </row>
    <row r="125" spans="1:16" x14ac:dyDescent="0.3">
      <c r="A125" s="68" t="str">
        <f t="shared" si="4"/>
        <v xml:space="preserve">  </v>
      </c>
      <c r="B125" s="74"/>
      <c r="C125" s="75"/>
      <c r="D125" s="78"/>
      <c r="E125" s="76" t="s">
        <v>1</v>
      </c>
      <c r="F125" s="76" t="s">
        <v>1</v>
      </c>
      <c r="G125" s="62" t="s">
        <v>1</v>
      </c>
      <c r="H125" s="77" t="s">
        <v>1</v>
      </c>
      <c r="I125" s="78"/>
      <c r="J125" s="76" t="s">
        <v>1</v>
      </c>
      <c r="K125" s="76" t="s">
        <v>1</v>
      </c>
      <c r="L125" s="76" t="s">
        <v>1</v>
      </c>
      <c r="M125" s="79" t="s">
        <v>1</v>
      </c>
      <c r="N125" s="73" t="s">
        <v>1</v>
      </c>
      <c r="O125" s="61"/>
      <c r="P125" s="61"/>
    </row>
    <row r="126" spans="1:16" x14ac:dyDescent="0.3">
      <c r="A126" s="68" t="str">
        <f t="shared" si="4"/>
        <v xml:space="preserve">  </v>
      </c>
      <c r="B126" s="74"/>
      <c r="C126" s="75"/>
      <c r="D126" s="78"/>
      <c r="E126" s="76" t="s">
        <v>1</v>
      </c>
      <c r="F126" s="76" t="s">
        <v>1</v>
      </c>
      <c r="G126" s="62" t="s">
        <v>1</v>
      </c>
      <c r="H126" s="77" t="s">
        <v>1</v>
      </c>
      <c r="I126" s="78"/>
      <c r="J126" s="76" t="s">
        <v>1</v>
      </c>
      <c r="K126" s="76" t="s">
        <v>1</v>
      </c>
      <c r="L126" s="76" t="s">
        <v>1</v>
      </c>
      <c r="M126" s="79" t="s">
        <v>1</v>
      </c>
      <c r="N126" s="73" t="s">
        <v>1</v>
      </c>
      <c r="O126" s="61"/>
      <c r="P126" s="61"/>
    </row>
    <row r="127" spans="1:16" x14ac:dyDescent="0.3">
      <c r="A127" s="68" t="str">
        <f t="shared" si="4"/>
        <v xml:space="preserve">  </v>
      </c>
      <c r="B127" s="74"/>
      <c r="C127" s="75"/>
      <c r="D127" s="78"/>
      <c r="E127" s="76" t="s">
        <v>1</v>
      </c>
      <c r="F127" s="76" t="s">
        <v>1</v>
      </c>
      <c r="G127" s="62" t="s">
        <v>1</v>
      </c>
      <c r="H127" s="77" t="s">
        <v>1</v>
      </c>
      <c r="I127" s="78"/>
      <c r="J127" s="76" t="s">
        <v>1</v>
      </c>
      <c r="K127" s="76" t="s">
        <v>1</v>
      </c>
      <c r="L127" s="76" t="s">
        <v>1</v>
      </c>
      <c r="M127" s="79" t="s">
        <v>1</v>
      </c>
      <c r="N127" s="73" t="s">
        <v>1</v>
      </c>
      <c r="O127" s="61"/>
      <c r="P127" s="61"/>
    </row>
    <row r="128" spans="1:16" x14ac:dyDescent="0.3">
      <c r="A128" s="68" t="str">
        <f t="shared" si="4"/>
        <v xml:space="preserve">  </v>
      </c>
      <c r="B128" s="74"/>
      <c r="C128" s="75"/>
      <c r="D128" s="78"/>
      <c r="E128" s="76" t="s">
        <v>1</v>
      </c>
      <c r="F128" s="76" t="s">
        <v>1</v>
      </c>
      <c r="G128" s="62" t="s">
        <v>1</v>
      </c>
      <c r="H128" s="77" t="s">
        <v>1</v>
      </c>
      <c r="I128" s="78"/>
      <c r="J128" s="76" t="s">
        <v>1</v>
      </c>
      <c r="K128" s="76" t="s">
        <v>1</v>
      </c>
      <c r="L128" s="76" t="s">
        <v>1</v>
      </c>
      <c r="M128" s="79" t="s">
        <v>1</v>
      </c>
      <c r="N128" s="73" t="s">
        <v>1</v>
      </c>
      <c r="O128" s="61"/>
      <c r="P128" s="61"/>
    </row>
    <row r="129" spans="1:16" x14ac:dyDescent="0.3">
      <c r="A129" s="68" t="str">
        <f t="shared" si="4"/>
        <v xml:space="preserve">  </v>
      </c>
      <c r="B129" s="74"/>
      <c r="C129" s="75"/>
      <c r="D129" s="78"/>
      <c r="E129" s="76" t="s">
        <v>1</v>
      </c>
      <c r="F129" s="76" t="s">
        <v>1</v>
      </c>
      <c r="G129" s="62" t="s">
        <v>1</v>
      </c>
      <c r="H129" s="77" t="s">
        <v>1</v>
      </c>
      <c r="I129" s="78"/>
      <c r="J129" s="76" t="s">
        <v>1</v>
      </c>
      <c r="K129" s="76" t="s">
        <v>1</v>
      </c>
      <c r="L129" s="76" t="s">
        <v>1</v>
      </c>
      <c r="M129" s="79" t="s">
        <v>1</v>
      </c>
      <c r="N129" s="73" t="s">
        <v>1</v>
      </c>
      <c r="O129" s="61"/>
      <c r="P129" s="61"/>
    </row>
    <row r="130" spans="1:16" x14ac:dyDescent="0.3">
      <c r="A130" s="68" t="str">
        <f t="shared" si="4"/>
        <v xml:space="preserve">  </v>
      </c>
      <c r="B130" s="74"/>
      <c r="C130" s="75"/>
      <c r="D130" s="78"/>
      <c r="E130" s="76" t="s">
        <v>1</v>
      </c>
      <c r="F130" s="76" t="s">
        <v>1</v>
      </c>
      <c r="G130" s="62" t="s">
        <v>1</v>
      </c>
      <c r="H130" s="77" t="s">
        <v>1</v>
      </c>
      <c r="I130" s="78"/>
      <c r="J130" s="76" t="s">
        <v>1</v>
      </c>
      <c r="K130" s="76" t="s">
        <v>1</v>
      </c>
      <c r="L130" s="76" t="s">
        <v>1</v>
      </c>
      <c r="M130" s="79" t="s">
        <v>1</v>
      </c>
      <c r="N130" s="73" t="s">
        <v>1</v>
      </c>
      <c r="O130" s="61"/>
      <c r="P130" s="61"/>
    </row>
    <row r="131" spans="1:16" x14ac:dyDescent="0.3">
      <c r="A131" s="68" t="str">
        <f t="shared" si="4"/>
        <v xml:space="preserve">  </v>
      </c>
      <c r="B131" s="74"/>
      <c r="C131" s="75"/>
      <c r="D131" s="78"/>
      <c r="E131" s="76" t="s">
        <v>1</v>
      </c>
      <c r="F131" s="76" t="s">
        <v>1</v>
      </c>
      <c r="G131" s="62" t="s">
        <v>1</v>
      </c>
      <c r="H131" s="77" t="s">
        <v>1</v>
      </c>
      <c r="I131" s="78"/>
      <c r="J131" s="76" t="s">
        <v>1</v>
      </c>
      <c r="K131" s="76" t="s">
        <v>1</v>
      </c>
      <c r="L131" s="76" t="s">
        <v>1</v>
      </c>
      <c r="M131" s="79" t="s">
        <v>1</v>
      </c>
      <c r="N131" s="73" t="s">
        <v>1</v>
      </c>
      <c r="O131" s="61"/>
      <c r="P131" s="61"/>
    </row>
    <row r="132" spans="1:16" x14ac:dyDescent="0.3">
      <c r="A132" s="68" t="str">
        <f t="shared" si="4"/>
        <v xml:space="preserve">  </v>
      </c>
      <c r="B132" s="74"/>
      <c r="C132" s="75"/>
      <c r="D132" s="78"/>
      <c r="E132" s="76" t="s">
        <v>1</v>
      </c>
      <c r="F132" s="76" t="s">
        <v>1</v>
      </c>
      <c r="G132" s="62" t="s">
        <v>1</v>
      </c>
      <c r="H132" s="77" t="s">
        <v>1</v>
      </c>
      <c r="I132" s="78"/>
      <c r="J132" s="76" t="s">
        <v>1</v>
      </c>
      <c r="K132" s="76" t="s">
        <v>1</v>
      </c>
      <c r="L132" s="76" t="s">
        <v>1</v>
      </c>
      <c r="M132" s="79" t="s">
        <v>1</v>
      </c>
      <c r="N132" s="73" t="s">
        <v>1</v>
      </c>
      <c r="O132" s="61"/>
      <c r="P132" s="61"/>
    </row>
    <row r="133" spans="1:16" x14ac:dyDescent="0.3">
      <c r="A133" s="68" t="str">
        <f t="shared" si="4"/>
        <v xml:space="preserve">  </v>
      </c>
      <c r="B133" s="74"/>
      <c r="C133" s="75"/>
      <c r="D133" s="78"/>
      <c r="E133" s="76" t="s">
        <v>1</v>
      </c>
      <c r="F133" s="76" t="s">
        <v>1</v>
      </c>
      <c r="G133" s="62" t="s">
        <v>1</v>
      </c>
      <c r="H133" s="77" t="s">
        <v>1</v>
      </c>
      <c r="I133" s="78"/>
      <c r="J133" s="76" t="s">
        <v>1</v>
      </c>
      <c r="K133" s="76" t="s">
        <v>1</v>
      </c>
      <c r="L133" s="76" t="s">
        <v>1</v>
      </c>
      <c r="M133" s="79" t="s">
        <v>1</v>
      </c>
      <c r="N133" s="73" t="s">
        <v>1</v>
      </c>
      <c r="O133" s="61"/>
      <c r="P133" s="61"/>
    </row>
    <row r="134" spans="1:16" x14ac:dyDescent="0.3">
      <c r="A134" s="68" t="str">
        <f t="shared" ref="A134:A145" si="5">CONCATENATE(C134," ",D134," ",B134)</f>
        <v xml:space="preserve">  </v>
      </c>
      <c r="B134" s="74"/>
      <c r="C134" s="75"/>
      <c r="D134" s="78"/>
      <c r="E134" s="76" t="s">
        <v>1</v>
      </c>
      <c r="F134" s="76" t="s">
        <v>1</v>
      </c>
      <c r="G134" s="62" t="s">
        <v>1</v>
      </c>
      <c r="H134" s="77" t="s">
        <v>1</v>
      </c>
      <c r="I134" s="78"/>
      <c r="J134" s="76" t="s">
        <v>1</v>
      </c>
      <c r="K134" s="76" t="s">
        <v>1</v>
      </c>
      <c r="L134" s="76" t="s">
        <v>1</v>
      </c>
      <c r="M134" s="79" t="s">
        <v>1</v>
      </c>
      <c r="N134" s="73" t="s">
        <v>1</v>
      </c>
      <c r="O134" s="61"/>
      <c r="P134" s="61"/>
    </row>
    <row r="135" spans="1:16" x14ac:dyDescent="0.3">
      <c r="A135" s="68" t="str">
        <f t="shared" si="5"/>
        <v xml:space="preserve">  </v>
      </c>
      <c r="B135" s="74"/>
      <c r="C135" s="75"/>
      <c r="D135" s="78"/>
      <c r="E135" s="76" t="s">
        <v>1</v>
      </c>
      <c r="F135" s="76" t="s">
        <v>1</v>
      </c>
      <c r="G135" s="62" t="s">
        <v>1</v>
      </c>
      <c r="H135" s="77" t="s">
        <v>1</v>
      </c>
      <c r="I135" s="78"/>
      <c r="J135" s="76" t="s">
        <v>1</v>
      </c>
      <c r="K135" s="76" t="s">
        <v>1</v>
      </c>
      <c r="L135" s="76" t="s">
        <v>1</v>
      </c>
      <c r="M135" s="79" t="s">
        <v>1</v>
      </c>
      <c r="N135" s="73" t="s">
        <v>1</v>
      </c>
      <c r="O135" s="61"/>
      <c r="P135" s="61"/>
    </row>
    <row r="136" spans="1:16" x14ac:dyDescent="0.3">
      <c r="A136" s="68" t="str">
        <f t="shared" si="5"/>
        <v xml:space="preserve">  </v>
      </c>
      <c r="B136" s="74"/>
      <c r="C136" s="75"/>
      <c r="D136" s="78"/>
      <c r="E136" s="76" t="s">
        <v>1</v>
      </c>
      <c r="F136" s="76" t="s">
        <v>1</v>
      </c>
      <c r="G136" s="62" t="s">
        <v>1</v>
      </c>
      <c r="H136" s="77" t="s">
        <v>1</v>
      </c>
      <c r="I136" s="78"/>
      <c r="J136" s="76" t="s">
        <v>1</v>
      </c>
      <c r="K136" s="76" t="s">
        <v>1</v>
      </c>
      <c r="L136" s="76" t="s">
        <v>1</v>
      </c>
      <c r="M136" s="79" t="s">
        <v>1</v>
      </c>
      <c r="N136" s="73" t="s">
        <v>1</v>
      </c>
      <c r="O136" s="61"/>
      <c r="P136" s="61"/>
    </row>
    <row r="137" spans="1:16" x14ac:dyDescent="0.3">
      <c r="A137" s="68" t="str">
        <f t="shared" si="5"/>
        <v xml:space="preserve">  </v>
      </c>
      <c r="B137" s="74"/>
      <c r="C137" s="75"/>
      <c r="D137" s="78"/>
      <c r="E137" s="76" t="s">
        <v>1</v>
      </c>
      <c r="F137" s="76" t="s">
        <v>1</v>
      </c>
      <c r="G137" s="62" t="s">
        <v>1</v>
      </c>
      <c r="H137" s="77" t="s">
        <v>1</v>
      </c>
      <c r="I137" s="78"/>
      <c r="J137" s="76" t="s">
        <v>1</v>
      </c>
      <c r="K137" s="76" t="s">
        <v>1</v>
      </c>
      <c r="L137" s="76" t="s">
        <v>1</v>
      </c>
      <c r="M137" s="79" t="s">
        <v>1</v>
      </c>
      <c r="N137" s="73" t="s">
        <v>1</v>
      </c>
      <c r="O137" s="61"/>
      <c r="P137" s="61"/>
    </row>
    <row r="138" spans="1:16" x14ac:dyDescent="0.3">
      <c r="A138" s="68" t="str">
        <f t="shared" si="5"/>
        <v xml:space="preserve">  </v>
      </c>
      <c r="B138" s="74"/>
      <c r="C138" s="75"/>
      <c r="D138" s="78"/>
      <c r="E138" s="76" t="s">
        <v>1</v>
      </c>
      <c r="F138" s="76" t="s">
        <v>1</v>
      </c>
      <c r="G138" s="62" t="s">
        <v>1</v>
      </c>
      <c r="H138" s="77" t="s">
        <v>1</v>
      </c>
      <c r="I138" s="78"/>
      <c r="J138" s="76" t="s">
        <v>1</v>
      </c>
      <c r="K138" s="76" t="s">
        <v>1</v>
      </c>
      <c r="L138" s="76" t="s">
        <v>1</v>
      </c>
      <c r="M138" s="79" t="s">
        <v>1</v>
      </c>
      <c r="N138" s="73" t="s">
        <v>1</v>
      </c>
      <c r="O138" s="61"/>
      <c r="P138" s="61"/>
    </row>
    <row r="139" spans="1:16" x14ac:dyDescent="0.3">
      <c r="A139" s="68" t="str">
        <f t="shared" si="5"/>
        <v xml:space="preserve">  </v>
      </c>
      <c r="B139" s="74"/>
      <c r="C139" s="75"/>
      <c r="D139" s="78"/>
      <c r="E139" s="76" t="s">
        <v>1</v>
      </c>
      <c r="F139" s="76" t="s">
        <v>1</v>
      </c>
      <c r="G139" s="62" t="s">
        <v>1</v>
      </c>
      <c r="H139" s="77" t="s">
        <v>1</v>
      </c>
      <c r="I139" s="78"/>
      <c r="J139" s="76" t="s">
        <v>1</v>
      </c>
      <c r="K139" s="76" t="s">
        <v>1</v>
      </c>
      <c r="L139" s="76" t="s">
        <v>1</v>
      </c>
      <c r="M139" s="79" t="s">
        <v>1</v>
      </c>
      <c r="N139" s="73" t="s">
        <v>1</v>
      </c>
      <c r="O139" s="61"/>
      <c r="P139" s="61"/>
    </row>
    <row r="140" spans="1:16" x14ac:dyDescent="0.3">
      <c r="A140" s="68" t="str">
        <f t="shared" si="5"/>
        <v xml:space="preserve">  </v>
      </c>
      <c r="B140" s="74"/>
      <c r="C140" s="75"/>
      <c r="D140" s="78"/>
      <c r="E140" s="76" t="s">
        <v>1</v>
      </c>
      <c r="F140" s="76" t="s">
        <v>1</v>
      </c>
      <c r="G140" s="62" t="s">
        <v>1</v>
      </c>
      <c r="H140" s="77" t="s">
        <v>1</v>
      </c>
      <c r="I140" s="78"/>
      <c r="J140" s="76" t="s">
        <v>1</v>
      </c>
      <c r="K140" s="76" t="s">
        <v>1</v>
      </c>
      <c r="L140" s="76" t="s">
        <v>1</v>
      </c>
      <c r="M140" s="79" t="s">
        <v>1</v>
      </c>
      <c r="N140" s="73" t="s">
        <v>1</v>
      </c>
      <c r="O140" s="61"/>
      <c r="P140" s="61"/>
    </row>
    <row r="141" spans="1:16" x14ac:dyDescent="0.3">
      <c r="A141" s="68" t="str">
        <f t="shared" si="5"/>
        <v xml:space="preserve">  </v>
      </c>
      <c r="B141" s="74"/>
      <c r="C141" s="75"/>
      <c r="D141" s="78"/>
      <c r="E141" s="76" t="s">
        <v>1</v>
      </c>
      <c r="F141" s="76" t="s">
        <v>1</v>
      </c>
      <c r="G141" s="62" t="s">
        <v>1</v>
      </c>
      <c r="H141" s="77" t="s">
        <v>1</v>
      </c>
      <c r="I141" s="78"/>
      <c r="J141" s="76" t="s">
        <v>1</v>
      </c>
      <c r="K141" s="76" t="s">
        <v>1</v>
      </c>
      <c r="L141" s="76" t="s">
        <v>1</v>
      </c>
      <c r="M141" s="79" t="s">
        <v>1</v>
      </c>
      <c r="N141" s="73" t="s">
        <v>1</v>
      </c>
      <c r="O141" s="61"/>
      <c r="P141" s="61"/>
    </row>
    <row r="142" spans="1:16" x14ac:dyDescent="0.3">
      <c r="A142" s="68" t="str">
        <f t="shared" si="5"/>
        <v xml:space="preserve">  </v>
      </c>
      <c r="B142" s="74"/>
      <c r="C142" s="75"/>
      <c r="D142" s="78"/>
      <c r="E142" s="76" t="s">
        <v>1</v>
      </c>
      <c r="F142" s="76" t="s">
        <v>1</v>
      </c>
      <c r="G142" s="62" t="s">
        <v>1</v>
      </c>
      <c r="H142" s="77" t="s">
        <v>1</v>
      </c>
      <c r="I142" s="78"/>
      <c r="J142" s="76" t="s">
        <v>1</v>
      </c>
      <c r="K142" s="76" t="s">
        <v>1</v>
      </c>
      <c r="L142" s="76" t="s">
        <v>1</v>
      </c>
      <c r="M142" s="79" t="s">
        <v>1</v>
      </c>
      <c r="N142" s="73" t="s">
        <v>1</v>
      </c>
      <c r="O142" s="61"/>
      <c r="P142" s="61"/>
    </row>
    <row r="143" spans="1:16" x14ac:dyDescent="0.3">
      <c r="A143" s="68" t="str">
        <f t="shared" si="5"/>
        <v xml:space="preserve">  </v>
      </c>
      <c r="B143" s="74"/>
      <c r="C143" s="75"/>
      <c r="D143" s="78"/>
      <c r="E143" s="76" t="s">
        <v>1</v>
      </c>
      <c r="F143" s="76" t="s">
        <v>1</v>
      </c>
      <c r="G143" s="62" t="s">
        <v>1</v>
      </c>
      <c r="H143" s="77" t="s">
        <v>1</v>
      </c>
      <c r="I143" s="78"/>
      <c r="J143" s="76" t="s">
        <v>1</v>
      </c>
      <c r="K143" s="76" t="s">
        <v>1</v>
      </c>
      <c r="L143" s="76" t="s">
        <v>1</v>
      </c>
      <c r="M143" s="79" t="s">
        <v>1</v>
      </c>
      <c r="N143" s="73" t="s">
        <v>1</v>
      </c>
      <c r="O143" s="61"/>
      <c r="P143" s="61"/>
    </row>
    <row r="144" spans="1:16" x14ac:dyDescent="0.3">
      <c r="A144" s="68" t="str">
        <f t="shared" si="5"/>
        <v xml:space="preserve">  </v>
      </c>
      <c r="B144" s="74"/>
      <c r="C144" s="75"/>
      <c r="D144" s="78"/>
      <c r="E144" s="76" t="s">
        <v>1</v>
      </c>
      <c r="F144" s="76" t="s">
        <v>1</v>
      </c>
      <c r="G144" s="62" t="s">
        <v>1</v>
      </c>
      <c r="H144" s="77" t="s">
        <v>1</v>
      </c>
      <c r="I144" s="78"/>
      <c r="J144" s="76" t="s">
        <v>1</v>
      </c>
      <c r="K144" s="76" t="s">
        <v>1</v>
      </c>
      <c r="L144" s="76" t="s">
        <v>1</v>
      </c>
      <c r="M144" s="79" t="s">
        <v>1</v>
      </c>
      <c r="N144" s="73" t="s">
        <v>1</v>
      </c>
      <c r="O144" s="61"/>
      <c r="P144" s="61"/>
    </row>
    <row r="145" spans="1:16" ht="17.25" thickBot="1" x14ac:dyDescent="0.35">
      <c r="A145" s="68" t="str">
        <f t="shared" si="5"/>
        <v xml:space="preserve">  </v>
      </c>
      <c r="B145" s="80"/>
      <c r="C145" s="81"/>
      <c r="D145" s="82"/>
      <c r="E145" s="83" t="s">
        <v>1</v>
      </c>
      <c r="F145" s="83" t="s">
        <v>1</v>
      </c>
      <c r="G145" s="84" t="s">
        <v>1</v>
      </c>
      <c r="H145" s="85" t="s">
        <v>1</v>
      </c>
      <c r="I145" s="82"/>
      <c r="J145" s="83" t="s">
        <v>1</v>
      </c>
      <c r="K145" s="76" t="s">
        <v>1</v>
      </c>
      <c r="L145" s="76" t="s">
        <v>1</v>
      </c>
      <c r="M145" s="86" t="s">
        <v>1</v>
      </c>
      <c r="N145" s="87" t="s">
        <v>1</v>
      </c>
      <c r="O145" s="61"/>
      <c r="P145" s="61"/>
    </row>
  </sheetData>
  <mergeCells count="1">
    <mergeCell ref="B3:J3"/>
  </mergeCells>
  <phoneticPr fontId="27" type="noConversion"/>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7">
        <x14:dataValidation type="list" allowBlank="1" showInputMessage="1" showErrorMessage="1" xr:uid="{DD7599A8-4D6C-44DD-9A14-98FCE75503D0}">
          <x14:formula1>
            <xm:f>'Drop down list'!$R$2:$R$12</xm:f>
          </x14:formula1>
          <xm:sqref>J6:L145</xm:sqref>
        </x14:dataValidation>
        <x14:dataValidation type="list" allowBlank="1" showInputMessage="1" showErrorMessage="1" xr:uid="{04ED964D-BA71-4130-8D15-312B8B7C8F65}">
          <x14:formula1>
            <xm:f>'Drop down list'!$E$2:$E$5</xm:f>
          </x14:formula1>
          <xm:sqref>H6:H145</xm:sqref>
        </x14:dataValidation>
        <x14:dataValidation type="list" allowBlank="1" showInputMessage="1" showErrorMessage="1" xr:uid="{1C9D2E9A-90A8-4859-84BF-76C1B1CB1FFA}">
          <x14:formula1>
            <xm:f>'Drop down list'!$M$2:$M$6</xm:f>
          </x14:formula1>
          <xm:sqref>E6:E145</xm:sqref>
        </x14:dataValidation>
        <x14:dataValidation type="list" allowBlank="1" showInputMessage="1" showErrorMessage="1" xr:uid="{6AA73B07-7887-49B5-BAAE-94CDCFD400E0}">
          <x14:formula1>
            <xm:f>'Drop down list'!$T$2:$T$4</xm:f>
          </x14:formula1>
          <xm:sqref>M6:N145</xm:sqref>
        </x14:dataValidation>
        <x14:dataValidation type="list" allowBlank="1" showInputMessage="1" showErrorMessage="1" xr:uid="{DA1CC65F-E38B-4EFC-9D69-47DE0DE798E8}">
          <x14:formula1>
            <xm:f>'Drop down list'!$I$2:$I$13</xm:f>
          </x14:formula1>
          <xm:sqref>G7:G145</xm:sqref>
        </x14:dataValidation>
        <x14:dataValidation type="list" allowBlank="1" showInputMessage="1" showErrorMessage="1" xr:uid="{6C090CA0-D441-4558-9B36-2DE04435A246}">
          <x14:formula1>
            <xm:f>'Drop down list'!$I$2:$I$14</xm:f>
          </x14:formula1>
          <xm:sqref>G6</xm:sqref>
        </x14:dataValidation>
        <x14:dataValidation type="list" allowBlank="1" showInputMessage="1" showErrorMessage="1" xr:uid="{334FB4DD-EC5B-4462-A9DF-BC0FF6DD317B}">
          <x14:formula1>
            <xm:f>'Drop down list'!$M$2:$M$7</xm:f>
          </x14:formula1>
          <xm:sqref>F6:F145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497E5-F830-463E-BC44-91CEE2DE674B}">
  <sheetPr>
    <tabColor rgb="FFD6BBEB"/>
  </sheetPr>
  <dimension ref="A1:L145"/>
  <sheetViews>
    <sheetView topLeftCell="B1" zoomScale="85" zoomScaleNormal="85" workbookViewId="0">
      <selection activeCell="B5" sqref="B5"/>
    </sheetView>
  </sheetViews>
  <sheetFormatPr defaultRowHeight="16.5" x14ac:dyDescent="0.3"/>
  <cols>
    <col min="1" max="1" width="22.140625" style="67" hidden="1" customWidth="1"/>
    <col min="2" max="2" width="22.140625" style="67" customWidth="1"/>
    <col min="3" max="3" width="19.42578125" style="67" customWidth="1"/>
    <col min="4" max="4" width="20.28515625" style="67" customWidth="1"/>
    <col min="5" max="6" width="28.85546875" style="67" customWidth="1"/>
    <col min="7" max="7" width="27.5703125" style="67" customWidth="1"/>
    <col min="8" max="10" width="31.140625" style="67" customWidth="1"/>
    <col min="11" max="11" width="28.42578125" style="67" customWidth="1"/>
    <col min="12" max="12" width="25.28515625" style="67" customWidth="1"/>
    <col min="13" max="13" width="27" style="67" customWidth="1"/>
    <col min="14" max="16384" width="9.140625" style="67"/>
  </cols>
  <sheetData>
    <row r="1" spans="1:12" ht="22.5" x14ac:dyDescent="0.3">
      <c r="B1" s="8" t="s">
        <v>217</v>
      </c>
    </row>
    <row r="2" spans="1:12" s="64" customFormat="1" x14ac:dyDescent="0.2">
      <c r="B2" s="50" t="s">
        <v>165</v>
      </c>
    </row>
    <row r="3" spans="1:12" ht="57" customHeight="1" x14ac:dyDescent="0.3">
      <c r="B3" s="150" t="s">
        <v>216</v>
      </c>
      <c r="C3" s="150"/>
      <c r="D3" s="150"/>
      <c r="E3" s="150"/>
      <c r="F3" s="150"/>
      <c r="G3" s="150"/>
      <c r="H3" s="150"/>
      <c r="I3" s="29"/>
      <c r="J3" s="29"/>
      <c r="K3" s="29"/>
    </row>
    <row r="4" spans="1:12" ht="17.25" thickBot="1" x14ac:dyDescent="0.35">
      <c r="B4" s="12" t="s">
        <v>390</v>
      </c>
    </row>
    <row r="5" spans="1:12" ht="69" customHeight="1" thickBot="1" x14ac:dyDescent="0.35">
      <c r="A5" s="53" t="s">
        <v>198</v>
      </c>
      <c r="B5" s="24" t="s">
        <v>110</v>
      </c>
      <c r="C5" s="33" t="s">
        <v>133</v>
      </c>
      <c r="D5" s="25" t="s">
        <v>134</v>
      </c>
      <c r="E5" s="25" t="s">
        <v>193</v>
      </c>
      <c r="F5" s="25" t="s">
        <v>194</v>
      </c>
      <c r="G5" s="25" t="s">
        <v>155</v>
      </c>
      <c r="H5" s="25" t="s">
        <v>130</v>
      </c>
      <c r="I5" s="25" t="s">
        <v>387</v>
      </c>
      <c r="J5" s="25" t="s">
        <v>388</v>
      </c>
      <c r="K5" s="38" t="s">
        <v>142</v>
      </c>
      <c r="L5" s="48" t="s">
        <v>363</v>
      </c>
    </row>
    <row r="6" spans="1:12" x14ac:dyDescent="0.3">
      <c r="A6" s="88" t="str">
        <f t="shared" ref="A6:A69" si="0">CONCATENATE(C6," ",D6," ",B6)</f>
        <v>Leonardo da Vinci 2023</v>
      </c>
      <c r="B6" s="71">
        <v>2023</v>
      </c>
      <c r="C6" s="70" t="s">
        <v>246</v>
      </c>
      <c r="D6" s="71" t="s">
        <v>247</v>
      </c>
      <c r="E6" s="62" t="s">
        <v>35</v>
      </c>
      <c r="F6" s="62" t="s">
        <v>129</v>
      </c>
      <c r="G6" s="71" t="s">
        <v>254</v>
      </c>
      <c r="H6" s="62" t="s">
        <v>129</v>
      </c>
      <c r="I6" s="76" t="s">
        <v>1</v>
      </c>
      <c r="J6" s="76" t="s">
        <v>1</v>
      </c>
      <c r="K6" s="71" t="s">
        <v>137</v>
      </c>
      <c r="L6" s="57"/>
    </row>
    <row r="7" spans="1:12" x14ac:dyDescent="0.3">
      <c r="A7" s="88" t="str">
        <f t="shared" si="0"/>
        <v>Vincent van Gogh 2023</v>
      </c>
      <c r="B7" s="78">
        <v>2023</v>
      </c>
      <c r="C7" s="75" t="s">
        <v>248</v>
      </c>
      <c r="D7" s="71" t="s">
        <v>249</v>
      </c>
      <c r="E7" s="76" t="s">
        <v>36</v>
      </c>
      <c r="F7" s="76" t="s">
        <v>129</v>
      </c>
      <c r="G7" s="78" t="s">
        <v>255</v>
      </c>
      <c r="H7" s="76" t="s">
        <v>128</v>
      </c>
      <c r="I7" s="76" t="s">
        <v>121</v>
      </c>
      <c r="J7" s="76" t="s">
        <v>1</v>
      </c>
      <c r="K7" s="78" t="s">
        <v>138</v>
      </c>
      <c r="L7" s="58"/>
    </row>
    <row r="8" spans="1:12" x14ac:dyDescent="0.3">
      <c r="A8" s="88" t="str">
        <f t="shared" si="0"/>
        <v>Salvador Dali 2023</v>
      </c>
      <c r="B8" s="78">
        <v>2023</v>
      </c>
      <c r="C8" s="75" t="s">
        <v>252</v>
      </c>
      <c r="D8" s="78" t="s">
        <v>253</v>
      </c>
      <c r="E8" s="76" t="s">
        <v>35</v>
      </c>
      <c r="F8" s="76" t="s">
        <v>129</v>
      </c>
      <c r="G8" s="78" t="s">
        <v>256</v>
      </c>
      <c r="H8" s="76" t="s">
        <v>129</v>
      </c>
      <c r="I8" s="76" t="s">
        <v>1</v>
      </c>
      <c r="J8" s="76" t="s">
        <v>1</v>
      </c>
      <c r="K8" s="78" t="s">
        <v>138</v>
      </c>
      <c r="L8" s="58"/>
    </row>
    <row r="9" spans="1:12" x14ac:dyDescent="0.3">
      <c r="A9" s="88" t="str">
        <f t="shared" si="0"/>
        <v>Frida Kahlo 2023</v>
      </c>
      <c r="B9" s="78">
        <v>2023</v>
      </c>
      <c r="C9" s="75" t="s">
        <v>257</v>
      </c>
      <c r="D9" s="78" t="s">
        <v>258</v>
      </c>
      <c r="E9" s="76" t="s">
        <v>36</v>
      </c>
      <c r="F9" s="76" t="s">
        <v>129</v>
      </c>
      <c r="G9" s="78" t="s">
        <v>259</v>
      </c>
      <c r="H9" s="76" t="s">
        <v>128</v>
      </c>
      <c r="I9" s="76" t="s">
        <v>1</v>
      </c>
      <c r="J9" s="76" t="s">
        <v>1</v>
      </c>
      <c r="K9" s="78" t="s">
        <v>137</v>
      </c>
      <c r="L9" s="58"/>
    </row>
    <row r="10" spans="1:12" x14ac:dyDescent="0.3">
      <c r="A10" s="88" t="str">
        <f t="shared" si="0"/>
        <v>Johannes Vermeer 2023</v>
      </c>
      <c r="B10" s="78">
        <v>2023</v>
      </c>
      <c r="C10" s="75" t="s">
        <v>260</v>
      </c>
      <c r="D10" s="78" t="s">
        <v>261</v>
      </c>
      <c r="E10" s="76" t="s">
        <v>35</v>
      </c>
      <c r="F10" s="76" t="s">
        <v>129</v>
      </c>
      <c r="G10" s="78" t="s">
        <v>262</v>
      </c>
      <c r="H10" s="76" t="s">
        <v>128</v>
      </c>
      <c r="I10" s="76" t="s">
        <v>1</v>
      </c>
      <c r="J10" s="76" t="s">
        <v>1</v>
      </c>
      <c r="K10" s="78" t="s">
        <v>138</v>
      </c>
      <c r="L10" s="58"/>
    </row>
    <row r="11" spans="1:12" x14ac:dyDescent="0.3">
      <c r="A11" s="88" t="str">
        <f t="shared" si="0"/>
        <v>Claude Monet 2023</v>
      </c>
      <c r="B11" s="78">
        <v>2023</v>
      </c>
      <c r="C11" s="75" t="s">
        <v>263</v>
      </c>
      <c r="D11" s="78" t="s">
        <v>264</v>
      </c>
      <c r="E11" s="76" t="s">
        <v>34</v>
      </c>
      <c r="F11" s="76" t="s">
        <v>129</v>
      </c>
      <c r="G11" s="78" t="s">
        <v>265</v>
      </c>
      <c r="H11" s="76" t="s">
        <v>129</v>
      </c>
      <c r="I11" s="76" t="s">
        <v>1</v>
      </c>
      <c r="J11" s="76" t="s">
        <v>1</v>
      </c>
      <c r="K11" s="78" t="s">
        <v>138</v>
      </c>
      <c r="L11" s="58"/>
    </row>
    <row r="12" spans="1:12" x14ac:dyDescent="0.3">
      <c r="A12" s="88" t="str">
        <f t="shared" si="0"/>
        <v>Jackson Pollock 2023</v>
      </c>
      <c r="B12" s="78">
        <v>2023</v>
      </c>
      <c r="C12" s="75" t="s">
        <v>270</v>
      </c>
      <c r="D12" s="78" t="s">
        <v>271</v>
      </c>
      <c r="E12" s="76" t="s">
        <v>36</v>
      </c>
      <c r="F12" s="76" t="s">
        <v>129</v>
      </c>
      <c r="G12" s="78" t="s">
        <v>266</v>
      </c>
      <c r="H12" s="62" t="s">
        <v>129</v>
      </c>
      <c r="I12" s="76" t="s">
        <v>1</v>
      </c>
      <c r="J12" s="76" t="s">
        <v>1</v>
      </c>
      <c r="K12" s="71" t="s">
        <v>137</v>
      </c>
      <c r="L12" s="58"/>
    </row>
    <row r="13" spans="1:12" x14ac:dyDescent="0.3">
      <c r="A13" s="88" t="str">
        <f t="shared" si="0"/>
        <v>Gustav Klimt 2023</v>
      </c>
      <c r="B13" s="78">
        <v>2023</v>
      </c>
      <c r="C13" s="75" t="s">
        <v>272</v>
      </c>
      <c r="D13" s="78" t="s">
        <v>273</v>
      </c>
      <c r="E13" s="76" t="s">
        <v>35</v>
      </c>
      <c r="F13" s="76" t="s">
        <v>129</v>
      </c>
      <c r="G13" s="78" t="s">
        <v>267</v>
      </c>
      <c r="H13" s="62" t="s">
        <v>129</v>
      </c>
      <c r="I13" s="76" t="s">
        <v>1</v>
      </c>
      <c r="J13" s="76" t="s">
        <v>1</v>
      </c>
      <c r="K13" s="71" t="s">
        <v>137</v>
      </c>
      <c r="L13" s="58"/>
    </row>
    <row r="14" spans="1:12" x14ac:dyDescent="0.3">
      <c r="A14" s="88" t="str">
        <f t="shared" si="0"/>
        <v>Sandro Botticelli 2023</v>
      </c>
      <c r="B14" s="78">
        <v>2023</v>
      </c>
      <c r="C14" s="75" t="s">
        <v>274</v>
      </c>
      <c r="D14" s="78" t="s">
        <v>275</v>
      </c>
      <c r="E14" s="76" t="s">
        <v>36</v>
      </c>
      <c r="F14" s="76" t="s">
        <v>129</v>
      </c>
      <c r="G14" s="78" t="s">
        <v>268</v>
      </c>
      <c r="H14" s="62" t="s">
        <v>129</v>
      </c>
      <c r="I14" s="76" t="s">
        <v>1</v>
      </c>
      <c r="J14" s="76" t="s">
        <v>1</v>
      </c>
      <c r="K14" s="71" t="s">
        <v>137</v>
      </c>
      <c r="L14" s="58"/>
    </row>
    <row r="15" spans="1:12" x14ac:dyDescent="0.3">
      <c r="A15" s="88" t="str">
        <f t="shared" si="0"/>
        <v>Francisco Goya 2023</v>
      </c>
      <c r="B15" s="78">
        <v>2023</v>
      </c>
      <c r="C15" s="75" t="s">
        <v>276</v>
      </c>
      <c r="D15" s="78" t="s">
        <v>277</v>
      </c>
      <c r="E15" s="76" t="s">
        <v>34</v>
      </c>
      <c r="F15" s="76" t="s">
        <v>129</v>
      </c>
      <c r="G15" s="78" t="s">
        <v>269</v>
      </c>
      <c r="H15" s="62" t="s">
        <v>129</v>
      </c>
      <c r="I15" s="76" t="s">
        <v>1</v>
      </c>
      <c r="J15" s="76" t="s">
        <v>1</v>
      </c>
      <c r="K15" s="71" t="s">
        <v>137</v>
      </c>
      <c r="L15" s="58"/>
    </row>
    <row r="16" spans="1:12" x14ac:dyDescent="0.3">
      <c r="A16" s="88" t="str">
        <f t="shared" si="0"/>
        <v>Andy Warhol 2023</v>
      </c>
      <c r="B16" s="78">
        <v>2023</v>
      </c>
      <c r="C16" s="75" t="s">
        <v>294</v>
      </c>
      <c r="D16" s="78" t="s">
        <v>295</v>
      </c>
      <c r="E16" s="76" t="s">
        <v>36</v>
      </c>
      <c r="F16" s="76" t="s">
        <v>129</v>
      </c>
      <c r="G16" s="78" t="s">
        <v>297</v>
      </c>
      <c r="H16" s="62" t="s">
        <v>129</v>
      </c>
      <c r="I16" s="76" t="s">
        <v>1</v>
      </c>
      <c r="J16" s="76" t="s">
        <v>1</v>
      </c>
      <c r="K16" s="78" t="s">
        <v>138</v>
      </c>
      <c r="L16" s="58"/>
    </row>
    <row r="17" spans="1:12" x14ac:dyDescent="0.3">
      <c r="A17" s="88" t="str">
        <f t="shared" si="0"/>
        <v>Rembrandt  2023</v>
      </c>
      <c r="B17" s="78">
        <v>2023</v>
      </c>
      <c r="C17" s="75" t="s">
        <v>296</v>
      </c>
      <c r="D17" s="75"/>
      <c r="E17" s="76" t="s">
        <v>36</v>
      </c>
      <c r="F17" s="76" t="s">
        <v>129</v>
      </c>
      <c r="G17" s="78" t="s">
        <v>298</v>
      </c>
      <c r="H17" s="62" t="s">
        <v>128</v>
      </c>
      <c r="I17" s="76" t="s">
        <v>1</v>
      </c>
      <c r="J17" s="76" t="s">
        <v>1</v>
      </c>
      <c r="K17" s="78" t="s">
        <v>138</v>
      </c>
      <c r="L17" s="58"/>
    </row>
    <row r="18" spans="1:12" x14ac:dyDescent="0.3">
      <c r="A18" s="88" t="str">
        <f t="shared" si="0"/>
        <v>Michelangelo  2023</v>
      </c>
      <c r="B18" s="78">
        <v>2023</v>
      </c>
      <c r="C18" s="75" t="s">
        <v>299</v>
      </c>
      <c r="D18" s="75"/>
      <c r="E18" s="76" t="s">
        <v>35</v>
      </c>
      <c r="F18" s="76" t="s">
        <v>129</v>
      </c>
      <c r="G18" s="78" t="s">
        <v>300</v>
      </c>
      <c r="H18" s="62" t="s">
        <v>128</v>
      </c>
      <c r="I18" s="76" t="s">
        <v>1</v>
      </c>
      <c r="J18" s="76" t="s">
        <v>1</v>
      </c>
      <c r="K18" s="78" t="s">
        <v>138</v>
      </c>
      <c r="L18" s="58"/>
    </row>
    <row r="19" spans="1:12" x14ac:dyDescent="0.3">
      <c r="A19" s="88" t="str">
        <f t="shared" si="0"/>
        <v>Edvard Munch 2023</v>
      </c>
      <c r="B19" s="78">
        <v>2023</v>
      </c>
      <c r="C19" s="75" t="s">
        <v>310</v>
      </c>
      <c r="D19" s="78" t="s">
        <v>311</v>
      </c>
      <c r="E19" s="76" t="s">
        <v>36</v>
      </c>
      <c r="F19" s="76" t="s">
        <v>129</v>
      </c>
      <c r="G19" s="78" t="s">
        <v>303</v>
      </c>
      <c r="H19" s="62" t="s">
        <v>129</v>
      </c>
      <c r="I19" s="76" t="s">
        <v>1</v>
      </c>
      <c r="J19" s="76" t="s">
        <v>1</v>
      </c>
      <c r="K19" s="71" t="s">
        <v>137</v>
      </c>
      <c r="L19" s="58"/>
    </row>
    <row r="20" spans="1:12" x14ac:dyDescent="0.3">
      <c r="A20" s="88" t="str">
        <f t="shared" si="0"/>
        <v>Henri Matisse 2023</v>
      </c>
      <c r="B20" s="78">
        <v>2023</v>
      </c>
      <c r="C20" s="75" t="s">
        <v>312</v>
      </c>
      <c r="D20" s="78" t="s">
        <v>313</v>
      </c>
      <c r="E20" s="76" t="s">
        <v>35</v>
      </c>
      <c r="F20" s="76" t="s">
        <v>129</v>
      </c>
      <c r="G20" s="78" t="s">
        <v>304</v>
      </c>
      <c r="H20" s="62" t="s">
        <v>129</v>
      </c>
      <c r="I20" s="76" t="s">
        <v>1</v>
      </c>
      <c r="J20" s="76" t="s">
        <v>1</v>
      </c>
      <c r="K20" s="71" t="s">
        <v>137</v>
      </c>
      <c r="L20" s="58"/>
    </row>
    <row r="21" spans="1:12" x14ac:dyDescent="0.3">
      <c r="A21" s="88" t="str">
        <f t="shared" si="0"/>
        <v>Wassily Kandinsky 2023</v>
      </c>
      <c r="B21" s="78">
        <v>2023</v>
      </c>
      <c r="C21" s="75" t="s">
        <v>314</v>
      </c>
      <c r="D21" s="78" t="s">
        <v>315</v>
      </c>
      <c r="E21" s="76" t="s">
        <v>34</v>
      </c>
      <c r="F21" s="76" t="s">
        <v>129</v>
      </c>
      <c r="G21" s="78" t="s">
        <v>305</v>
      </c>
      <c r="H21" s="62" t="s">
        <v>129</v>
      </c>
      <c r="I21" s="76" t="s">
        <v>1</v>
      </c>
      <c r="J21" s="76" t="s">
        <v>1</v>
      </c>
      <c r="K21" s="78" t="s">
        <v>138</v>
      </c>
      <c r="L21" s="58"/>
    </row>
    <row r="22" spans="1:12" x14ac:dyDescent="0.3">
      <c r="A22" s="88" t="str">
        <f t="shared" si="0"/>
        <v>El Greco 2023</v>
      </c>
      <c r="B22" s="78">
        <v>2023</v>
      </c>
      <c r="C22" s="75" t="s">
        <v>316</v>
      </c>
      <c r="D22" s="78" t="s">
        <v>317</v>
      </c>
      <c r="E22" s="76" t="s">
        <v>36</v>
      </c>
      <c r="F22" s="76" t="s">
        <v>129</v>
      </c>
      <c r="G22" s="78" t="s">
        <v>306</v>
      </c>
      <c r="H22" s="62" t="s">
        <v>129</v>
      </c>
      <c r="I22" s="76" t="s">
        <v>1</v>
      </c>
      <c r="J22" s="76" t="s">
        <v>1</v>
      </c>
      <c r="K22" s="78" t="s">
        <v>138</v>
      </c>
      <c r="L22" s="58"/>
    </row>
    <row r="23" spans="1:12" x14ac:dyDescent="0.3">
      <c r="A23" s="88" t="str">
        <f t="shared" si="0"/>
        <v>Mary Cassatt 2023</v>
      </c>
      <c r="B23" s="78">
        <v>2023</v>
      </c>
      <c r="C23" s="75" t="s">
        <v>318</v>
      </c>
      <c r="D23" s="78" t="s">
        <v>319</v>
      </c>
      <c r="E23" s="76" t="s">
        <v>35</v>
      </c>
      <c r="F23" s="76" t="s">
        <v>129</v>
      </c>
      <c r="G23" s="78" t="s">
        <v>307</v>
      </c>
      <c r="H23" s="62" t="s">
        <v>129</v>
      </c>
      <c r="I23" s="76" t="s">
        <v>1</v>
      </c>
      <c r="J23" s="76" t="s">
        <v>1</v>
      </c>
      <c r="K23" s="71" t="s">
        <v>137</v>
      </c>
      <c r="L23" s="58"/>
    </row>
    <row r="24" spans="1:12" x14ac:dyDescent="0.3">
      <c r="A24" s="88" t="str">
        <f t="shared" si="0"/>
        <v>Mark Rothko 2023</v>
      </c>
      <c r="B24" s="78">
        <v>2023</v>
      </c>
      <c r="C24" s="75" t="s">
        <v>320</v>
      </c>
      <c r="D24" s="78" t="s">
        <v>321</v>
      </c>
      <c r="E24" s="76" t="s">
        <v>35</v>
      </c>
      <c r="F24" s="76" t="s">
        <v>129</v>
      </c>
      <c r="G24" s="78" t="s">
        <v>308</v>
      </c>
      <c r="H24" s="62" t="s">
        <v>129</v>
      </c>
      <c r="I24" s="76" t="s">
        <v>1</v>
      </c>
      <c r="J24" s="76" t="s">
        <v>1</v>
      </c>
      <c r="K24" s="71" t="s">
        <v>137</v>
      </c>
      <c r="L24" s="58"/>
    </row>
    <row r="25" spans="1:12" x14ac:dyDescent="0.3">
      <c r="A25" s="88" t="str">
        <f t="shared" si="0"/>
        <v>Georgia O'Keeffe 2023</v>
      </c>
      <c r="B25" s="78">
        <v>2023</v>
      </c>
      <c r="C25" s="75" t="s">
        <v>322</v>
      </c>
      <c r="D25" s="78" t="s">
        <v>323</v>
      </c>
      <c r="E25" s="76" t="s">
        <v>35</v>
      </c>
      <c r="F25" s="76" t="s">
        <v>129</v>
      </c>
      <c r="G25" s="78" t="s">
        <v>309</v>
      </c>
      <c r="H25" s="62" t="s">
        <v>129</v>
      </c>
      <c r="I25" s="76" t="s">
        <v>1</v>
      </c>
      <c r="J25" s="76" t="s">
        <v>1</v>
      </c>
      <c r="K25" s="78" t="s">
        <v>138</v>
      </c>
      <c r="L25" s="58"/>
    </row>
    <row r="26" spans="1:12" x14ac:dyDescent="0.3">
      <c r="A26" s="88" t="str">
        <f t="shared" si="0"/>
        <v>Edgar Degas 2023</v>
      </c>
      <c r="B26" s="78">
        <v>2023</v>
      </c>
      <c r="C26" s="75" t="s">
        <v>331</v>
      </c>
      <c r="D26" s="78" t="s">
        <v>332</v>
      </c>
      <c r="E26" s="76" t="s">
        <v>36</v>
      </c>
      <c r="F26" s="76" t="s">
        <v>129</v>
      </c>
      <c r="G26" s="78" t="s">
        <v>336</v>
      </c>
      <c r="H26" s="62" t="s">
        <v>129</v>
      </c>
      <c r="I26" s="76" t="s">
        <v>1</v>
      </c>
      <c r="J26" s="76" t="s">
        <v>1</v>
      </c>
      <c r="K26" s="71" t="s">
        <v>137</v>
      </c>
      <c r="L26" s="58"/>
    </row>
    <row r="27" spans="1:12" x14ac:dyDescent="0.3">
      <c r="A27" s="88" t="str">
        <f t="shared" si="0"/>
        <v>Raphael  2023</v>
      </c>
      <c r="B27" s="78">
        <v>2023</v>
      </c>
      <c r="C27" s="75" t="s">
        <v>333</v>
      </c>
      <c r="D27" s="78"/>
      <c r="E27" s="76" t="s">
        <v>34</v>
      </c>
      <c r="F27" s="76" t="s">
        <v>129</v>
      </c>
      <c r="G27" s="78" t="s">
        <v>337</v>
      </c>
      <c r="H27" s="62" t="s">
        <v>129</v>
      </c>
      <c r="I27" s="76" t="s">
        <v>1</v>
      </c>
      <c r="J27" s="76" t="s">
        <v>1</v>
      </c>
      <c r="K27" s="78" t="s">
        <v>138</v>
      </c>
      <c r="L27" s="58"/>
    </row>
    <row r="28" spans="1:12" x14ac:dyDescent="0.3">
      <c r="A28" s="88" t="str">
        <f t="shared" si="0"/>
        <v>Eugene Delacroix 2023</v>
      </c>
      <c r="B28" s="78">
        <v>2023</v>
      </c>
      <c r="C28" s="75" t="s">
        <v>334</v>
      </c>
      <c r="D28" s="78" t="s">
        <v>335</v>
      </c>
      <c r="E28" s="76" t="s">
        <v>36</v>
      </c>
      <c r="F28" s="76" t="s">
        <v>129</v>
      </c>
      <c r="G28" s="78" t="s">
        <v>338</v>
      </c>
      <c r="H28" s="62" t="s">
        <v>129</v>
      </c>
      <c r="I28" s="76" t="s">
        <v>1</v>
      </c>
      <c r="J28" s="76" t="s">
        <v>1</v>
      </c>
      <c r="K28" s="71" t="s">
        <v>137</v>
      </c>
      <c r="L28" s="58"/>
    </row>
    <row r="29" spans="1:12" x14ac:dyDescent="0.3">
      <c r="A29" s="88" t="str">
        <f t="shared" si="0"/>
        <v>Amedeo Modigliani 2023</v>
      </c>
      <c r="B29" s="78">
        <v>2023</v>
      </c>
      <c r="C29" s="75" t="s">
        <v>341</v>
      </c>
      <c r="D29" s="78" t="s">
        <v>342</v>
      </c>
      <c r="E29" s="76" t="s">
        <v>36</v>
      </c>
      <c r="F29" s="76" t="s">
        <v>129</v>
      </c>
      <c r="G29" s="78" t="s">
        <v>339</v>
      </c>
      <c r="H29" s="62" t="s">
        <v>129</v>
      </c>
      <c r="I29" s="76" t="s">
        <v>1</v>
      </c>
      <c r="J29" s="76" t="s">
        <v>1</v>
      </c>
      <c r="K29" s="78" t="s">
        <v>138</v>
      </c>
      <c r="L29" s="58"/>
    </row>
    <row r="30" spans="1:12" x14ac:dyDescent="0.3">
      <c r="A30" s="88" t="str">
        <f t="shared" si="0"/>
        <v>Paul Cezanne 2023</v>
      </c>
      <c r="B30" s="78">
        <v>2023</v>
      </c>
      <c r="C30" s="75" t="s">
        <v>343</v>
      </c>
      <c r="D30" s="78" t="s">
        <v>344</v>
      </c>
      <c r="E30" s="76" t="s">
        <v>35</v>
      </c>
      <c r="F30" s="76" t="s">
        <v>129</v>
      </c>
      <c r="G30" s="78" t="s">
        <v>340</v>
      </c>
      <c r="H30" s="62" t="s">
        <v>129</v>
      </c>
      <c r="I30" s="76" t="s">
        <v>1</v>
      </c>
      <c r="J30" s="76" t="s">
        <v>1</v>
      </c>
      <c r="K30" s="71" t="s">
        <v>137</v>
      </c>
      <c r="L30" s="58"/>
    </row>
    <row r="31" spans="1:12" x14ac:dyDescent="0.3">
      <c r="A31" s="88" t="str">
        <f t="shared" si="0"/>
        <v xml:space="preserve">  </v>
      </c>
      <c r="B31" s="78"/>
      <c r="C31" s="75"/>
      <c r="D31" s="78"/>
      <c r="E31" s="76" t="s">
        <v>1</v>
      </c>
      <c r="F31" s="76" t="s">
        <v>1</v>
      </c>
      <c r="G31" s="78"/>
      <c r="H31" s="76" t="s">
        <v>1</v>
      </c>
      <c r="I31" s="76" t="s">
        <v>1</v>
      </c>
      <c r="J31" s="76" t="s">
        <v>1</v>
      </c>
      <c r="K31" s="78" t="s">
        <v>1</v>
      </c>
      <c r="L31" s="58"/>
    </row>
    <row r="32" spans="1:12" x14ac:dyDescent="0.3">
      <c r="A32" s="88" t="str">
        <f t="shared" si="0"/>
        <v xml:space="preserve">  </v>
      </c>
      <c r="B32" s="78"/>
      <c r="C32" s="75"/>
      <c r="D32" s="78"/>
      <c r="E32" s="76" t="s">
        <v>1</v>
      </c>
      <c r="F32" s="76" t="s">
        <v>1</v>
      </c>
      <c r="G32" s="78"/>
      <c r="H32" s="76" t="s">
        <v>1</v>
      </c>
      <c r="I32" s="76" t="s">
        <v>1</v>
      </c>
      <c r="J32" s="76" t="s">
        <v>1</v>
      </c>
      <c r="K32" s="78" t="s">
        <v>1</v>
      </c>
      <c r="L32" s="58"/>
    </row>
    <row r="33" spans="1:12" x14ac:dyDescent="0.3">
      <c r="A33" s="88" t="str">
        <f t="shared" si="0"/>
        <v xml:space="preserve">  </v>
      </c>
      <c r="B33" s="78"/>
      <c r="C33" s="75"/>
      <c r="D33" s="78"/>
      <c r="E33" s="76" t="s">
        <v>1</v>
      </c>
      <c r="F33" s="76" t="s">
        <v>1</v>
      </c>
      <c r="G33" s="78"/>
      <c r="H33" s="76" t="s">
        <v>1</v>
      </c>
      <c r="I33" s="76" t="s">
        <v>1</v>
      </c>
      <c r="J33" s="76" t="s">
        <v>1</v>
      </c>
      <c r="K33" s="78" t="s">
        <v>1</v>
      </c>
      <c r="L33" s="58"/>
    </row>
    <row r="34" spans="1:12" x14ac:dyDescent="0.3">
      <c r="A34" s="88" t="str">
        <f t="shared" si="0"/>
        <v xml:space="preserve">  </v>
      </c>
      <c r="B34" s="78"/>
      <c r="C34" s="75"/>
      <c r="D34" s="78"/>
      <c r="E34" s="76" t="s">
        <v>1</v>
      </c>
      <c r="F34" s="76" t="s">
        <v>1</v>
      </c>
      <c r="G34" s="78"/>
      <c r="H34" s="76" t="s">
        <v>1</v>
      </c>
      <c r="I34" s="76" t="s">
        <v>1</v>
      </c>
      <c r="J34" s="76" t="s">
        <v>1</v>
      </c>
      <c r="K34" s="78" t="s">
        <v>1</v>
      </c>
      <c r="L34" s="58"/>
    </row>
    <row r="35" spans="1:12" x14ac:dyDescent="0.3">
      <c r="A35" s="88" t="str">
        <f t="shared" si="0"/>
        <v xml:space="preserve">  </v>
      </c>
      <c r="B35" s="78"/>
      <c r="C35" s="75"/>
      <c r="D35" s="78"/>
      <c r="E35" s="76" t="s">
        <v>1</v>
      </c>
      <c r="F35" s="76" t="s">
        <v>1</v>
      </c>
      <c r="G35" s="78"/>
      <c r="H35" s="76" t="s">
        <v>1</v>
      </c>
      <c r="I35" s="76" t="s">
        <v>1</v>
      </c>
      <c r="J35" s="76" t="s">
        <v>1</v>
      </c>
      <c r="K35" s="78" t="s">
        <v>1</v>
      </c>
      <c r="L35" s="58"/>
    </row>
    <row r="36" spans="1:12" x14ac:dyDescent="0.3">
      <c r="A36" s="88" t="str">
        <f t="shared" si="0"/>
        <v xml:space="preserve">  </v>
      </c>
      <c r="B36" s="78"/>
      <c r="C36" s="75"/>
      <c r="D36" s="78"/>
      <c r="E36" s="76" t="s">
        <v>1</v>
      </c>
      <c r="F36" s="76" t="s">
        <v>1</v>
      </c>
      <c r="G36" s="78"/>
      <c r="H36" s="76" t="s">
        <v>1</v>
      </c>
      <c r="I36" s="76" t="s">
        <v>1</v>
      </c>
      <c r="J36" s="76" t="s">
        <v>1</v>
      </c>
      <c r="K36" s="78" t="s">
        <v>1</v>
      </c>
      <c r="L36" s="58"/>
    </row>
    <row r="37" spans="1:12" x14ac:dyDescent="0.3">
      <c r="A37" s="88" t="str">
        <f t="shared" si="0"/>
        <v xml:space="preserve">  </v>
      </c>
      <c r="B37" s="78"/>
      <c r="C37" s="75"/>
      <c r="D37" s="78"/>
      <c r="E37" s="76" t="s">
        <v>1</v>
      </c>
      <c r="F37" s="76" t="s">
        <v>1</v>
      </c>
      <c r="G37" s="78"/>
      <c r="H37" s="76" t="s">
        <v>1</v>
      </c>
      <c r="I37" s="76" t="s">
        <v>1</v>
      </c>
      <c r="J37" s="76" t="s">
        <v>1</v>
      </c>
      <c r="K37" s="78" t="s">
        <v>1</v>
      </c>
      <c r="L37" s="58"/>
    </row>
    <row r="38" spans="1:12" x14ac:dyDescent="0.3">
      <c r="A38" s="88" t="str">
        <f t="shared" si="0"/>
        <v xml:space="preserve">  </v>
      </c>
      <c r="B38" s="78"/>
      <c r="C38" s="75"/>
      <c r="D38" s="78"/>
      <c r="E38" s="76" t="s">
        <v>1</v>
      </c>
      <c r="F38" s="76" t="s">
        <v>1</v>
      </c>
      <c r="G38" s="78"/>
      <c r="H38" s="76" t="s">
        <v>1</v>
      </c>
      <c r="I38" s="76" t="s">
        <v>1</v>
      </c>
      <c r="J38" s="76" t="s">
        <v>1</v>
      </c>
      <c r="K38" s="78" t="s">
        <v>1</v>
      </c>
      <c r="L38" s="58"/>
    </row>
    <row r="39" spans="1:12" x14ac:dyDescent="0.3">
      <c r="A39" s="88" t="str">
        <f t="shared" si="0"/>
        <v xml:space="preserve">  </v>
      </c>
      <c r="B39" s="78"/>
      <c r="C39" s="75"/>
      <c r="D39" s="78"/>
      <c r="E39" s="76" t="s">
        <v>1</v>
      </c>
      <c r="F39" s="76" t="s">
        <v>1</v>
      </c>
      <c r="G39" s="78"/>
      <c r="H39" s="76" t="s">
        <v>1</v>
      </c>
      <c r="I39" s="76" t="s">
        <v>1</v>
      </c>
      <c r="J39" s="76" t="s">
        <v>1</v>
      </c>
      <c r="K39" s="78" t="s">
        <v>1</v>
      </c>
      <c r="L39" s="58"/>
    </row>
    <row r="40" spans="1:12" x14ac:dyDescent="0.3">
      <c r="A40" s="88" t="str">
        <f t="shared" si="0"/>
        <v xml:space="preserve">  </v>
      </c>
      <c r="B40" s="78"/>
      <c r="C40" s="75"/>
      <c r="D40" s="78"/>
      <c r="E40" s="76" t="s">
        <v>1</v>
      </c>
      <c r="F40" s="76" t="s">
        <v>1</v>
      </c>
      <c r="G40" s="78"/>
      <c r="H40" s="76" t="s">
        <v>1</v>
      </c>
      <c r="I40" s="76" t="s">
        <v>1</v>
      </c>
      <c r="J40" s="76" t="s">
        <v>1</v>
      </c>
      <c r="K40" s="78" t="s">
        <v>1</v>
      </c>
      <c r="L40" s="58"/>
    </row>
    <row r="41" spans="1:12" x14ac:dyDescent="0.3">
      <c r="A41" s="88" t="str">
        <f t="shared" si="0"/>
        <v xml:space="preserve">  </v>
      </c>
      <c r="B41" s="78"/>
      <c r="C41" s="75"/>
      <c r="D41" s="78"/>
      <c r="E41" s="76" t="s">
        <v>1</v>
      </c>
      <c r="F41" s="76" t="s">
        <v>1</v>
      </c>
      <c r="G41" s="78"/>
      <c r="H41" s="76" t="s">
        <v>1</v>
      </c>
      <c r="I41" s="76" t="s">
        <v>1</v>
      </c>
      <c r="J41" s="76" t="s">
        <v>1</v>
      </c>
      <c r="K41" s="78" t="s">
        <v>1</v>
      </c>
      <c r="L41" s="58"/>
    </row>
    <row r="42" spans="1:12" x14ac:dyDescent="0.3">
      <c r="A42" s="88" t="str">
        <f t="shared" si="0"/>
        <v xml:space="preserve">  </v>
      </c>
      <c r="B42" s="78"/>
      <c r="C42" s="75"/>
      <c r="D42" s="78"/>
      <c r="E42" s="76" t="s">
        <v>1</v>
      </c>
      <c r="F42" s="76" t="s">
        <v>1</v>
      </c>
      <c r="G42" s="78"/>
      <c r="H42" s="76" t="s">
        <v>1</v>
      </c>
      <c r="I42" s="76" t="s">
        <v>1</v>
      </c>
      <c r="J42" s="76" t="s">
        <v>1</v>
      </c>
      <c r="K42" s="78" t="s">
        <v>1</v>
      </c>
      <c r="L42" s="58"/>
    </row>
    <row r="43" spans="1:12" x14ac:dyDescent="0.3">
      <c r="A43" s="88" t="str">
        <f t="shared" si="0"/>
        <v xml:space="preserve">  </v>
      </c>
      <c r="B43" s="78"/>
      <c r="C43" s="75"/>
      <c r="D43" s="78"/>
      <c r="E43" s="76" t="s">
        <v>1</v>
      </c>
      <c r="F43" s="76" t="s">
        <v>1</v>
      </c>
      <c r="G43" s="78"/>
      <c r="H43" s="76" t="s">
        <v>1</v>
      </c>
      <c r="I43" s="76" t="s">
        <v>1</v>
      </c>
      <c r="J43" s="76" t="s">
        <v>1</v>
      </c>
      <c r="K43" s="78" t="s">
        <v>1</v>
      </c>
      <c r="L43" s="58"/>
    </row>
    <row r="44" spans="1:12" x14ac:dyDescent="0.3">
      <c r="A44" s="88" t="str">
        <f t="shared" si="0"/>
        <v xml:space="preserve">  </v>
      </c>
      <c r="B44" s="78"/>
      <c r="C44" s="75"/>
      <c r="D44" s="78"/>
      <c r="E44" s="76" t="s">
        <v>1</v>
      </c>
      <c r="F44" s="76" t="s">
        <v>1</v>
      </c>
      <c r="G44" s="78"/>
      <c r="H44" s="76" t="s">
        <v>1</v>
      </c>
      <c r="I44" s="76" t="s">
        <v>1</v>
      </c>
      <c r="J44" s="76" t="s">
        <v>1</v>
      </c>
      <c r="K44" s="78" t="s">
        <v>1</v>
      </c>
      <c r="L44" s="58"/>
    </row>
    <row r="45" spans="1:12" x14ac:dyDescent="0.3">
      <c r="A45" s="88" t="str">
        <f t="shared" si="0"/>
        <v xml:space="preserve">  </v>
      </c>
      <c r="B45" s="78"/>
      <c r="C45" s="75"/>
      <c r="D45" s="78"/>
      <c r="E45" s="76" t="s">
        <v>1</v>
      </c>
      <c r="F45" s="76" t="s">
        <v>1</v>
      </c>
      <c r="G45" s="78"/>
      <c r="H45" s="76" t="s">
        <v>1</v>
      </c>
      <c r="I45" s="76" t="s">
        <v>1</v>
      </c>
      <c r="J45" s="76" t="s">
        <v>1</v>
      </c>
      <c r="K45" s="78" t="s">
        <v>1</v>
      </c>
      <c r="L45" s="58"/>
    </row>
    <row r="46" spans="1:12" x14ac:dyDescent="0.3">
      <c r="A46" s="88" t="str">
        <f t="shared" si="0"/>
        <v xml:space="preserve">  </v>
      </c>
      <c r="B46" s="78"/>
      <c r="C46" s="75"/>
      <c r="D46" s="78"/>
      <c r="E46" s="76" t="s">
        <v>1</v>
      </c>
      <c r="F46" s="76" t="s">
        <v>1</v>
      </c>
      <c r="G46" s="78"/>
      <c r="H46" s="76" t="s">
        <v>1</v>
      </c>
      <c r="I46" s="76" t="s">
        <v>1</v>
      </c>
      <c r="J46" s="76" t="s">
        <v>1</v>
      </c>
      <c r="K46" s="78" t="s">
        <v>1</v>
      </c>
      <c r="L46" s="58"/>
    </row>
    <row r="47" spans="1:12" x14ac:dyDescent="0.3">
      <c r="A47" s="88" t="str">
        <f t="shared" si="0"/>
        <v xml:space="preserve">  </v>
      </c>
      <c r="B47" s="78"/>
      <c r="C47" s="75"/>
      <c r="D47" s="78"/>
      <c r="E47" s="76" t="s">
        <v>1</v>
      </c>
      <c r="F47" s="76" t="s">
        <v>1</v>
      </c>
      <c r="G47" s="78"/>
      <c r="H47" s="76" t="s">
        <v>1</v>
      </c>
      <c r="I47" s="76" t="s">
        <v>1</v>
      </c>
      <c r="J47" s="76" t="s">
        <v>1</v>
      </c>
      <c r="K47" s="78" t="s">
        <v>1</v>
      </c>
      <c r="L47" s="58"/>
    </row>
    <row r="48" spans="1:12" x14ac:dyDescent="0.3">
      <c r="A48" s="88" t="str">
        <f t="shared" si="0"/>
        <v xml:space="preserve">  </v>
      </c>
      <c r="B48" s="78"/>
      <c r="C48" s="75"/>
      <c r="D48" s="78"/>
      <c r="E48" s="76" t="s">
        <v>1</v>
      </c>
      <c r="F48" s="76" t="s">
        <v>1</v>
      </c>
      <c r="G48" s="78"/>
      <c r="H48" s="76" t="s">
        <v>1</v>
      </c>
      <c r="I48" s="76" t="s">
        <v>1</v>
      </c>
      <c r="J48" s="76" t="s">
        <v>1</v>
      </c>
      <c r="K48" s="78" t="s">
        <v>1</v>
      </c>
      <c r="L48" s="58"/>
    </row>
    <row r="49" spans="1:12" x14ac:dyDescent="0.3">
      <c r="A49" s="88" t="str">
        <f t="shared" si="0"/>
        <v xml:space="preserve">  </v>
      </c>
      <c r="B49" s="78"/>
      <c r="C49" s="75"/>
      <c r="D49" s="78"/>
      <c r="E49" s="76" t="s">
        <v>1</v>
      </c>
      <c r="F49" s="76" t="s">
        <v>1</v>
      </c>
      <c r="G49" s="78"/>
      <c r="H49" s="76" t="s">
        <v>1</v>
      </c>
      <c r="I49" s="76" t="s">
        <v>1</v>
      </c>
      <c r="J49" s="76" t="s">
        <v>1</v>
      </c>
      <c r="K49" s="78" t="s">
        <v>1</v>
      </c>
      <c r="L49" s="58"/>
    </row>
    <row r="50" spans="1:12" x14ac:dyDescent="0.3">
      <c r="A50" s="88" t="str">
        <f t="shared" si="0"/>
        <v xml:space="preserve">  </v>
      </c>
      <c r="B50" s="78"/>
      <c r="C50" s="75"/>
      <c r="D50" s="78"/>
      <c r="E50" s="76" t="s">
        <v>1</v>
      </c>
      <c r="F50" s="76" t="s">
        <v>1</v>
      </c>
      <c r="G50" s="78"/>
      <c r="H50" s="76" t="s">
        <v>1</v>
      </c>
      <c r="I50" s="76" t="s">
        <v>1</v>
      </c>
      <c r="J50" s="76" t="s">
        <v>1</v>
      </c>
      <c r="K50" s="78" t="s">
        <v>1</v>
      </c>
      <c r="L50" s="58"/>
    </row>
    <row r="51" spans="1:12" x14ac:dyDescent="0.3">
      <c r="A51" s="88" t="str">
        <f t="shared" si="0"/>
        <v xml:space="preserve">  </v>
      </c>
      <c r="B51" s="78"/>
      <c r="C51" s="75"/>
      <c r="D51" s="78"/>
      <c r="E51" s="76" t="s">
        <v>1</v>
      </c>
      <c r="F51" s="76" t="s">
        <v>1</v>
      </c>
      <c r="G51" s="78"/>
      <c r="H51" s="76" t="s">
        <v>1</v>
      </c>
      <c r="I51" s="76" t="s">
        <v>1</v>
      </c>
      <c r="J51" s="76" t="s">
        <v>1</v>
      </c>
      <c r="K51" s="78" t="s">
        <v>1</v>
      </c>
      <c r="L51" s="58"/>
    </row>
    <row r="52" spans="1:12" x14ac:dyDescent="0.3">
      <c r="A52" s="88" t="str">
        <f t="shared" si="0"/>
        <v xml:space="preserve">  </v>
      </c>
      <c r="B52" s="78"/>
      <c r="C52" s="75"/>
      <c r="D52" s="78"/>
      <c r="E52" s="76" t="s">
        <v>1</v>
      </c>
      <c r="F52" s="76" t="s">
        <v>1</v>
      </c>
      <c r="G52" s="78"/>
      <c r="H52" s="76" t="s">
        <v>1</v>
      </c>
      <c r="I52" s="76" t="s">
        <v>1</v>
      </c>
      <c r="J52" s="76" t="s">
        <v>1</v>
      </c>
      <c r="K52" s="78" t="s">
        <v>1</v>
      </c>
      <c r="L52" s="58"/>
    </row>
    <row r="53" spans="1:12" x14ac:dyDescent="0.3">
      <c r="A53" s="88" t="str">
        <f t="shared" si="0"/>
        <v xml:space="preserve">  </v>
      </c>
      <c r="B53" s="78"/>
      <c r="C53" s="75"/>
      <c r="D53" s="78"/>
      <c r="E53" s="76" t="s">
        <v>1</v>
      </c>
      <c r="F53" s="76" t="s">
        <v>1</v>
      </c>
      <c r="G53" s="78"/>
      <c r="H53" s="76" t="s">
        <v>1</v>
      </c>
      <c r="I53" s="76" t="s">
        <v>1</v>
      </c>
      <c r="J53" s="76" t="s">
        <v>1</v>
      </c>
      <c r="K53" s="78" t="s">
        <v>1</v>
      </c>
      <c r="L53" s="58"/>
    </row>
    <row r="54" spans="1:12" x14ac:dyDescent="0.3">
      <c r="A54" s="88" t="str">
        <f t="shared" si="0"/>
        <v xml:space="preserve">  </v>
      </c>
      <c r="B54" s="78"/>
      <c r="C54" s="75"/>
      <c r="D54" s="78"/>
      <c r="E54" s="76" t="s">
        <v>1</v>
      </c>
      <c r="F54" s="76" t="s">
        <v>1</v>
      </c>
      <c r="G54" s="78"/>
      <c r="H54" s="76" t="s">
        <v>1</v>
      </c>
      <c r="I54" s="76" t="s">
        <v>1</v>
      </c>
      <c r="J54" s="76" t="s">
        <v>1</v>
      </c>
      <c r="K54" s="78" t="s">
        <v>1</v>
      </c>
      <c r="L54" s="58"/>
    </row>
    <row r="55" spans="1:12" x14ac:dyDescent="0.3">
      <c r="A55" s="88" t="str">
        <f t="shared" si="0"/>
        <v xml:space="preserve">  </v>
      </c>
      <c r="B55" s="78"/>
      <c r="C55" s="75"/>
      <c r="D55" s="78"/>
      <c r="E55" s="76" t="s">
        <v>1</v>
      </c>
      <c r="F55" s="76" t="s">
        <v>1</v>
      </c>
      <c r="G55" s="78"/>
      <c r="H55" s="76" t="s">
        <v>1</v>
      </c>
      <c r="I55" s="76" t="s">
        <v>1</v>
      </c>
      <c r="J55" s="76" t="s">
        <v>1</v>
      </c>
      <c r="K55" s="78" t="s">
        <v>1</v>
      </c>
      <c r="L55" s="58"/>
    </row>
    <row r="56" spans="1:12" x14ac:dyDescent="0.3">
      <c r="A56" s="88" t="str">
        <f t="shared" si="0"/>
        <v xml:space="preserve">  </v>
      </c>
      <c r="B56" s="78"/>
      <c r="C56" s="75"/>
      <c r="D56" s="78"/>
      <c r="E56" s="76" t="s">
        <v>1</v>
      </c>
      <c r="F56" s="76" t="s">
        <v>1</v>
      </c>
      <c r="G56" s="78"/>
      <c r="H56" s="76" t="s">
        <v>1</v>
      </c>
      <c r="I56" s="76" t="s">
        <v>1</v>
      </c>
      <c r="J56" s="76" t="s">
        <v>1</v>
      </c>
      <c r="K56" s="78" t="s">
        <v>1</v>
      </c>
      <c r="L56" s="58"/>
    </row>
    <row r="57" spans="1:12" x14ac:dyDescent="0.3">
      <c r="A57" s="88" t="str">
        <f t="shared" si="0"/>
        <v xml:space="preserve">  </v>
      </c>
      <c r="B57" s="78"/>
      <c r="C57" s="75"/>
      <c r="D57" s="78"/>
      <c r="E57" s="76" t="s">
        <v>1</v>
      </c>
      <c r="F57" s="76" t="s">
        <v>1</v>
      </c>
      <c r="G57" s="78"/>
      <c r="H57" s="76" t="s">
        <v>1</v>
      </c>
      <c r="I57" s="76" t="s">
        <v>1</v>
      </c>
      <c r="J57" s="76" t="s">
        <v>1</v>
      </c>
      <c r="K57" s="78" t="s">
        <v>1</v>
      </c>
      <c r="L57" s="58"/>
    </row>
    <row r="58" spans="1:12" x14ac:dyDescent="0.3">
      <c r="A58" s="88" t="str">
        <f t="shared" si="0"/>
        <v xml:space="preserve">  </v>
      </c>
      <c r="B58" s="78"/>
      <c r="C58" s="75"/>
      <c r="D58" s="78"/>
      <c r="E58" s="76" t="s">
        <v>1</v>
      </c>
      <c r="F58" s="76" t="s">
        <v>1</v>
      </c>
      <c r="G58" s="78"/>
      <c r="H58" s="76" t="s">
        <v>1</v>
      </c>
      <c r="I58" s="76" t="s">
        <v>1</v>
      </c>
      <c r="J58" s="76" t="s">
        <v>1</v>
      </c>
      <c r="K58" s="78" t="s">
        <v>1</v>
      </c>
      <c r="L58" s="58"/>
    </row>
    <row r="59" spans="1:12" x14ac:dyDescent="0.3">
      <c r="A59" s="88" t="str">
        <f t="shared" si="0"/>
        <v xml:space="preserve">  </v>
      </c>
      <c r="B59" s="78"/>
      <c r="C59" s="75"/>
      <c r="D59" s="78"/>
      <c r="E59" s="76" t="s">
        <v>1</v>
      </c>
      <c r="F59" s="76" t="s">
        <v>1</v>
      </c>
      <c r="G59" s="78"/>
      <c r="H59" s="76" t="s">
        <v>1</v>
      </c>
      <c r="I59" s="76" t="s">
        <v>1</v>
      </c>
      <c r="J59" s="76" t="s">
        <v>1</v>
      </c>
      <c r="K59" s="78" t="s">
        <v>1</v>
      </c>
      <c r="L59" s="58"/>
    </row>
    <row r="60" spans="1:12" x14ac:dyDescent="0.3">
      <c r="A60" s="88" t="str">
        <f t="shared" si="0"/>
        <v xml:space="preserve">  </v>
      </c>
      <c r="B60" s="78"/>
      <c r="C60" s="75"/>
      <c r="D60" s="78"/>
      <c r="E60" s="76" t="s">
        <v>1</v>
      </c>
      <c r="F60" s="76" t="s">
        <v>1</v>
      </c>
      <c r="G60" s="78"/>
      <c r="H60" s="76" t="s">
        <v>1</v>
      </c>
      <c r="I60" s="76" t="s">
        <v>1</v>
      </c>
      <c r="J60" s="76" t="s">
        <v>1</v>
      </c>
      <c r="K60" s="78" t="s">
        <v>1</v>
      </c>
      <c r="L60" s="58"/>
    </row>
    <row r="61" spans="1:12" x14ac:dyDescent="0.3">
      <c r="A61" s="88" t="str">
        <f t="shared" si="0"/>
        <v xml:space="preserve">  </v>
      </c>
      <c r="B61" s="78"/>
      <c r="C61" s="75"/>
      <c r="D61" s="78"/>
      <c r="E61" s="76" t="s">
        <v>1</v>
      </c>
      <c r="F61" s="76" t="s">
        <v>1</v>
      </c>
      <c r="G61" s="78"/>
      <c r="H61" s="76" t="s">
        <v>1</v>
      </c>
      <c r="I61" s="76" t="s">
        <v>1</v>
      </c>
      <c r="J61" s="76" t="s">
        <v>1</v>
      </c>
      <c r="K61" s="78" t="s">
        <v>1</v>
      </c>
      <c r="L61" s="58"/>
    </row>
    <row r="62" spans="1:12" x14ac:dyDescent="0.3">
      <c r="A62" s="88" t="str">
        <f t="shared" si="0"/>
        <v xml:space="preserve">  </v>
      </c>
      <c r="B62" s="78"/>
      <c r="C62" s="75"/>
      <c r="D62" s="78"/>
      <c r="E62" s="76" t="s">
        <v>1</v>
      </c>
      <c r="F62" s="76" t="s">
        <v>1</v>
      </c>
      <c r="G62" s="78"/>
      <c r="H62" s="76" t="s">
        <v>1</v>
      </c>
      <c r="I62" s="76" t="s">
        <v>1</v>
      </c>
      <c r="J62" s="76" t="s">
        <v>1</v>
      </c>
      <c r="K62" s="78" t="s">
        <v>1</v>
      </c>
      <c r="L62" s="58"/>
    </row>
    <row r="63" spans="1:12" x14ac:dyDescent="0.3">
      <c r="A63" s="88" t="str">
        <f t="shared" si="0"/>
        <v xml:space="preserve">  </v>
      </c>
      <c r="B63" s="78"/>
      <c r="C63" s="75"/>
      <c r="D63" s="78"/>
      <c r="E63" s="76" t="s">
        <v>1</v>
      </c>
      <c r="F63" s="76" t="s">
        <v>1</v>
      </c>
      <c r="G63" s="78"/>
      <c r="H63" s="76" t="s">
        <v>1</v>
      </c>
      <c r="I63" s="76" t="s">
        <v>1</v>
      </c>
      <c r="J63" s="76" t="s">
        <v>1</v>
      </c>
      <c r="K63" s="78" t="s">
        <v>1</v>
      </c>
      <c r="L63" s="58"/>
    </row>
    <row r="64" spans="1:12" x14ac:dyDescent="0.3">
      <c r="A64" s="88" t="str">
        <f t="shared" si="0"/>
        <v xml:space="preserve">  </v>
      </c>
      <c r="B64" s="78"/>
      <c r="C64" s="75"/>
      <c r="D64" s="78"/>
      <c r="E64" s="76" t="s">
        <v>1</v>
      </c>
      <c r="F64" s="76" t="s">
        <v>1</v>
      </c>
      <c r="G64" s="78"/>
      <c r="H64" s="76" t="s">
        <v>1</v>
      </c>
      <c r="I64" s="76" t="s">
        <v>1</v>
      </c>
      <c r="J64" s="76" t="s">
        <v>1</v>
      </c>
      <c r="K64" s="78" t="s">
        <v>1</v>
      </c>
      <c r="L64" s="58"/>
    </row>
    <row r="65" spans="1:12" x14ac:dyDescent="0.3">
      <c r="A65" s="88" t="str">
        <f t="shared" si="0"/>
        <v xml:space="preserve">  </v>
      </c>
      <c r="B65" s="78"/>
      <c r="C65" s="75"/>
      <c r="D65" s="78"/>
      <c r="E65" s="76" t="s">
        <v>1</v>
      </c>
      <c r="F65" s="76" t="s">
        <v>1</v>
      </c>
      <c r="G65" s="78"/>
      <c r="H65" s="76" t="s">
        <v>1</v>
      </c>
      <c r="I65" s="76" t="s">
        <v>1</v>
      </c>
      <c r="J65" s="76" t="s">
        <v>1</v>
      </c>
      <c r="K65" s="78" t="s">
        <v>1</v>
      </c>
      <c r="L65" s="58"/>
    </row>
    <row r="66" spans="1:12" x14ac:dyDescent="0.3">
      <c r="A66" s="88" t="str">
        <f t="shared" si="0"/>
        <v xml:space="preserve">  </v>
      </c>
      <c r="B66" s="78"/>
      <c r="C66" s="75"/>
      <c r="D66" s="78"/>
      <c r="E66" s="76" t="s">
        <v>1</v>
      </c>
      <c r="F66" s="76" t="s">
        <v>1</v>
      </c>
      <c r="G66" s="78"/>
      <c r="H66" s="76" t="s">
        <v>1</v>
      </c>
      <c r="I66" s="76" t="s">
        <v>1</v>
      </c>
      <c r="J66" s="76" t="s">
        <v>1</v>
      </c>
      <c r="K66" s="78" t="s">
        <v>1</v>
      </c>
      <c r="L66" s="58"/>
    </row>
    <row r="67" spans="1:12" x14ac:dyDescent="0.3">
      <c r="A67" s="88" t="str">
        <f t="shared" si="0"/>
        <v xml:space="preserve">  </v>
      </c>
      <c r="B67" s="78"/>
      <c r="C67" s="75"/>
      <c r="D67" s="78"/>
      <c r="E67" s="76" t="s">
        <v>1</v>
      </c>
      <c r="F67" s="76" t="s">
        <v>1</v>
      </c>
      <c r="G67" s="78"/>
      <c r="H67" s="76" t="s">
        <v>1</v>
      </c>
      <c r="I67" s="76" t="s">
        <v>1</v>
      </c>
      <c r="J67" s="76" t="s">
        <v>1</v>
      </c>
      <c r="K67" s="78" t="s">
        <v>1</v>
      </c>
      <c r="L67" s="58"/>
    </row>
    <row r="68" spans="1:12" x14ac:dyDescent="0.3">
      <c r="A68" s="88" t="str">
        <f t="shared" si="0"/>
        <v xml:space="preserve">  </v>
      </c>
      <c r="B68" s="78"/>
      <c r="C68" s="75"/>
      <c r="D68" s="78"/>
      <c r="E68" s="76" t="s">
        <v>1</v>
      </c>
      <c r="F68" s="76" t="s">
        <v>1</v>
      </c>
      <c r="G68" s="78"/>
      <c r="H68" s="76" t="s">
        <v>1</v>
      </c>
      <c r="I68" s="76" t="s">
        <v>1</v>
      </c>
      <c r="J68" s="76" t="s">
        <v>1</v>
      </c>
      <c r="K68" s="78" t="s">
        <v>1</v>
      </c>
      <c r="L68" s="58"/>
    </row>
    <row r="69" spans="1:12" x14ac:dyDescent="0.3">
      <c r="A69" s="88" t="str">
        <f t="shared" si="0"/>
        <v xml:space="preserve">  </v>
      </c>
      <c r="B69" s="78"/>
      <c r="C69" s="75"/>
      <c r="D69" s="78"/>
      <c r="E69" s="76" t="s">
        <v>1</v>
      </c>
      <c r="F69" s="76" t="s">
        <v>1</v>
      </c>
      <c r="G69" s="78"/>
      <c r="H69" s="76" t="s">
        <v>1</v>
      </c>
      <c r="I69" s="76" t="s">
        <v>1</v>
      </c>
      <c r="J69" s="76" t="s">
        <v>1</v>
      </c>
      <c r="K69" s="78" t="s">
        <v>1</v>
      </c>
      <c r="L69" s="58"/>
    </row>
    <row r="70" spans="1:12" x14ac:dyDescent="0.3">
      <c r="A70" s="88" t="str">
        <f t="shared" ref="A70:A133" si="1">CONCATENATE(C70," ",D70," ",B70)</f>
        <v xml:space="preserve">  </v>
      </c>
      <c r="B70" s="78"/>
      <c r="C70" s="75"/>
      <c r="D70" s="78"/>
      <c r="E70" s="76" t="s">
        <v>1</v>
      </c>
      <c r="F70" s="76" t="s">
        <v>1</v>
      </c>
      <c r="G70" s="78"/>
      <c r="H70" s="76" t="s">
        <v>1</v>
      </c>
      <c r="I70" s="76" t="s">
        <v>1</v>
      </c>
      <c r="J70" s="76" t="s">
        <v>1</v>
      </c>
      <c r="K70" s="78" t="s">
        <v>1</v>
      </c>
      <c r="L70" s="58"/>
    </row>
    <row r="71" spans="1:12" x14ac:dyDescent="0.3">
      <c r="A71" s="88" t="str">
        <f t="shared" si="1"/>
        <v xml:space="preserve">  </v>
      </c>
      <c r="B71" s="78"/>
      <c r="C71" s="75"/>
      <c r="D71" s="78"/>
      <c r="E71" s="76" t="s">
        <v>1</v>
      </c>
      <c r="F71" s="76" t="s">
        <v>1</v>
      </c>
      <c r="G71" s="78"/>
      <c r="H71" s="76" t="s">
        <v>1</v>
      </c>
      <c r="I71" s="76" t="s">
        <v>1</v>
      </c>
      <c r="J71" s="76" t="s">
        <v>1</v>
      </c>
      <c r="K71" s="78" t="s">
        <v>1</v>
      </c>
      <c r="L71" s="58"/>
    </row>
    <row r="72" spans="1:12" x14ac:dyDescent="0.3">
      <c r="A72" s="88" t="str">
        <f t="shared" si="1"/>
        <v xml:space="preserve">  </v>
      </c>
      <c r="B72" s="78"/>
      <c r="C72" s="75"/>
      <c r="D72" s="78"/>
      <c r="E72" s="76" t="s">
        <v>1</v>
      </c>
      <c r="F72" s="76" t="s">
        <v>1</v>
      </c>
      <c r="G72" s="78"/>
      <c r="H72" s="76" t="s">
        <v>1</v>
      </c>
      <c r="I72" s="76" t="s">
        <v>1</v>
      </c>
      <c r="J72" s="76" t="s">
        <v>1</v>
      </c>
      <c r="K72" s="78" t="s">
        <v>1</v>
      </c>
      <c r="L72" s="58"/>
    </row>
    <row r="73" spans="1:12" x14ac:dyDescent="0.3">
      <c r="A73" s="88" t="str">
        <f t="shared" si="1"/>
        <v xml:space="preserve">  </v>
      </c>
      <c r="B73" s="78"/>
      <c r="C73" s="75"/>
      <c r="D73" s="78"/>
      <c r="E73" s="76" t="s">
        <v>1</v>
      </c>
      <c r="F73" s="76" t="s">
        <v>1</v>
      </c>
      <c r="G73" s="78"/>
      <c r="H73" s="76" t="s">
        <v>1</v>
      </c>
      <c r="I73" s="76" t="s">
        <v>1</v>
      </c>
      <c r="J73" s="76" t="s">
        <v>1</v>
      </c>
      <c r="K73" s="78" t="s">
        <v>1</v>
      </c>
      <c r="L73" s="58"/>
    </row>
    <row r="74" spans="1:12" x14ac:dyDescent="0.3">
      <c r="A74" s="88" t="str">
        <f t="shared" si="1"/>
        <v xml:space="preserve">  </v>
      </c>
      <c r="B74" s="78"/>
      <c r="C74" s="75"/>
      <c r="D74" s="78"/>
      <c r="E74" s="76" t="s">
        <v>1</v>
      </c>
      <c r="F74" s="76" t="s">
        <v>1</v>
      </c>
      <c r="G74" s="78"/>
      <c r="H74" s="76" t="s">
        <v>1</v>
      </c>
      <c r="I74" s="76" t="s">
        <v>1</v>
      </c>
      <c r="J74" s="76" t="s">
        <v>1</v>
      </c>
      <c r="K74" s="78" t="s">
        <v>1</v>
      </c>
      <c r="L74" s="58"/>
    </row>
    <row r="75" spans="1:12" x14ac:dyDescent="0.3">
      <c r="A75" s="88" t="str">
        <f t="shared" si="1"/>
        <v xml:space="preserve">  </v>
      </c>
      <c r="B75" s="78"/>
      <c r="C75" s="75"/>
      <c r="D75" s="78"/>
      <c r="E75" s="76" t="s">
        <v>1</v>
      </c>
      <c r="F75" s="76" t="s">
        <v>1</v>
      </c>
      <c r="G75" s="78"/>
      <c r="H75" s="76" t="s">
        <v>1</v>
      </c>
      <c r="I75" s="76" t="s">
        <v>1</v>
      </c>
      <c r="J75" s="76" t="s">
        <v>1</v>
      </c>
      <c r="K75" s="78" t="s">
        <v>1</v>
      </c>
      <c r="L75" s="58"/>
    </row>
    <row r="76" spans="1:12" x14ac:dyDescent="0.3">
      <c r="A76" s="88" t="str">
        <f t="shared" si="1"/>
        <v xml:space="preserve">  </v>
      </c>
      <c r="B76" s="78"/>
      <c r="C76" s="75"/>
      <c r="D76" s="78"/>
      <c r="E76" s="76" t="s">
        <v>1</v>
      </c>
      <c r="F76" s="76" t="s">
        <v>1</v>
      </c>
      <c r="G76" s="78"/>
      <c r="H76" s="76" t="s">
        <v>1</v>
      </c>
      <c r="I76" s="76" t="s">
        <v>1</v>
      </c>
      <c r="J76" s="76" t="s">
        <v>1</v>
      </c>
      <c r="K76" s="78" t="s">
        <v>1</v>
      </c>
      <c r="L76" s="58"/>
    </row>
    <row r="77" spans="1:12" x14ac:dyDescent="0.3">
      <c r="A77" s="88" t="str">
        <f t="shared" si="1"/>
        <v xml:space="preserve">  </v>
      </c>
      <c r="B77" s="78"/>
      <c r="C77" s="75"/>
      <c r="D77" s="78"/>
      <c r="E77" s="76" t="s">
        <v>1</v>
      </c>
      <c r="F77" s="76" t="s">
        <v>1</v>
      </c>
      <c r="G77" s="78"/>
      <c r="H77" s="76" t="s">
        <v>1</v>
      </c>
      <c r="I77" s="76" t="s">
        <v>1</v>
      </c>
      <c r="J77" s="76" t="s">
        <v>1</v>
      </c>
      <c r="K77" s="78" t="s">
        <v>1</v>
      </c>
      <c r="L77" s="58"/>
    </row>
    <row r="78" spans="1:12" x14ac:dyDescent="0.3">
      <c r="A78" s="88" t="str">
        <f t="shared" si="1"/>
        <v xml:space="preserve">  </v>
      </c>
      <c r="B78" s="78"/>
      <c r="C78" s="75"/>
      <c r="D78" s="78"/>
      <c r="E78" s="76" t="s">
        <v>1</v>
      </c>
      <c r="F78" s="76" t="s">
        <v>1</v>
      </c>
      <c r="G78" s="78"/>
      <c r="H78" s="76" t="s">
        <v>1</v>
      </c>
      <c r="I78" s="76" t="s">
        <v>1</v>
      </c>
      <c r="J78" s="76" t="s">
        <v>1</v>
      </c>
      <c r="K78" s="78" t="s">
        <v>1</v>
      </c>
      <c r="L78" s="58"/>
    </row>
    <row r="79" spans="1:12" x14ac:dyDescent="0.3">
      <c r="A79" s="88" t="str">
        <f t="shared" si="1"/>
        <v xml:space="preserve">  </v>
      </c>
      <c r="B79" s="78"/>
      <c r="C79" s="75"/>
      <c r="D79" s="78"/>
      <c r="E79" s="76" t="s">
        <v>1</v>
      </c>
      <c r="F79" s="76" t="s">
        <v>1</v>
      </c>
      <c r="G79" s="78"/>
      <c r="H79" s="76" t="s">
        <v>1</v>
      </c>
      <c r="I79" s="76" t="s">
        <v>1</v>
      </c>
      <c r="J79" s="76" t="s">
        <v>1</v>
      </c>
      <c r="K79" s="78" t="s">
        <v>1</v>
      </c>
      <c r="L79" s="58"/>
    </row>
    <row r="80" spans="1:12" x14ac:dyDescent="0.3">
      <c r="A80" s="88" t="str">
        <f t="shared" si="1"/>
        <v xml:space="preserve">  </v>
      </c>
      <c r="B80" s="78"/>
      <c r="C80" s="75"/>
      <c r="D80" s="78"/>
      <c r="E80" s="76" t="s">
        <v>1</v>
      </c>
      <c r="F80" s="76" t="s">
        <v>1</v>
      </c>
      <c r="G80" s="78"/>
      <c r="H80" s="76" t="s">
        <v>1</v>
      </c>
      <c r="I80" s="76" t="s">
        <v>1</v>
      </c>
      <c r="J80" s="76" t="s">
        <v>1</v>
      </c>
      <c r="K80" s="78" t="s">
        <v>1</v>
      </c>
      <c r="L80" s="58"/>
    </row>
    <row r="81" spans="1:12" x14ac:dyDescent="0.3">
      <c r="A81" s="88" t="str">
        <f t="shared" si="1"/>
        <v xml:space="preserve">  </v>
      </c>
      <c r="B81" s="78"/>
      <c r="C81" s="75"/>
      <c r="D81" s="78"/>
      <c r="E81" s="76" t="s">
        <v>1</v>
      </c>
      <c r="F81" s="76" t="s">
        <v>1</v>
      </c>
      <c r="G81" s="78"/>
      <c r="H81" s="76" t="s">
        <v>1</v>
      </c>
      <c r="I81" s="76" t="s">
        <v>1</v>
      </c>
      <c r="J81" s="76" t="s">
        <v>1</v>
      </c>
      <c r="K81" s="78" t="s">
        <v>1</v>
      </c>
      <c r="L81" s="58"/>
    </row>
    <row r="82" spans="1:12" x14ac:dyDescent="0.3">
      <c r="A82" s="88" t="str">
        <f t="shared" si="1"/>
        <v xml:space="preserve">  </v>
      </c>
      <c r="B82" s="78"/>
      <c r="C82" s="75"/>
      <c r="D82" s="78"/>
      <c r="E82" s="76" t="s">
        <v>1</v>
      </c>
      <c r="F82" s="76" t="s">
        <v>1</v>
      </c>
      <c r="G82" s="78"/>
      <c r="H82" s="76" t="s">
        <v>1</v>
      </c>
      <c r="I82" s="76" t="s">
        <v>1</v>
      </c>
      <c r="J82" s="76" t="s">
        <v>1</v>
      </c>
      <c r="K82" s="78" t="s">
        <v>1</v>
      </c>
      <c r="L82" s="58"/>
    </row>
    <row r="83" spans="1:12" x14ac:dyDescent="0.3">
      <c r="A83" s="88" t="str">
        <f t="shared" si="1"/>
        <v xml:space="preserve">  </v>
      </c>
      <c r="B83" s="78"/>
      <c r="C83" s="75"/>
      <c r="D83" s="78"/>
      <c r="E83" s="76" t="s">
        <v>1</v>
      </c>
      <c r="F83" s="76" t="s">
        <v>1</v>
      </c>
      <c r="G83" s="78"/>
      <c r="H83" s="76" t="s">
        <v>1</v>
      </c>
      <c r="I83" s="76" t="s">
        <v>1</v>
      </c>
      <c r="J83" s="76" t="s">
        <v>1</v>
      </c>
      <c r="K83" s="78" t="s">
        <v>1</v>
      </c>
      <c r="L83" s="58"/>
    </row>
    <row r="84" spans="1:12" x14ac:dyDescent="0.3">
      <c r="A84" s="88" t="str">
        <f t="shared" si="1"/>
        <v xml:space="preserve">  </v>
      </c>
      <c r="B84" s="78"/>
      <c r="C84" s="75"/>
      <c r="D84" s="78"/>
      <c r="E84" s="76" t="s">
        <v>1</v>
      </c>
      <c r="F84" s="76" t="s">
        <v>1</v>
      </c>
      <c r="G84" s="78"/>
      <c r="H84" s="76" t="s">
        <v>1</v>
      </c>
      <c r="I84" s="76" t="s">
        <v>1</v>
      </c>
      <c r="J84" s="76" t="s">
        <v>1</v>
      </c>
      <c r="K84" s="78" t="s">
        <v>1</v>
      </c>
      <c r="L84" s="58"/>
    </row>
    <row r="85" spans="1:12" x14ac:dyDescent="0.3">
      <c r="A85" s="88" t="str">
        <f t="shared" si="1"/>
        <v xml:space="preserve">  </v>
      </c>
      <c r="B85" s="78"/>
      <c r="C85" s="75"/>
      <c r="D85" s="78"/>
      <c r="E85" s="76" t="s">
        <v>1</v>
      </c>
      <c r="F85" s="76" t="s">
        <v>1</v>
      </c>
      <c r="G85" s="78"/>
      <c r="H85" s="76" t="s">
        <v>1</v>
      </c>
      <c r="I85" s="76" t="s">
        <v>1</v>
      </c>
      <c r="J85" s="76" t="s">
        <v>1</v>
      </c>
      <c r="K85" s="78" t="s">
        <v>1</v>
      </c>
      <c r="L85" s="58"/>
    </row>
    <row r="86" spans="1:12" x14ac:dyDescent="0.3">
      <c r="A86" s="88" t="str">
        <f t="shared" si="1"/>
        <v xml:space="preserve">  </v>
      </c>
      <c r="B86" s="78"/>
      <c r="C86" s="75"/>
      <c r="D86" s="78"/>
      <c r="E86" s="76" t="s">
        <v>1</v>
      </c>
      <c r="F86" s="76" t="s">
        <v>1</v>
      </c>
      <c r="G86" s="78"/>
      <c r="H86" s="76" t="s">
        <v>1</v>
      </c>
      <c r="I86" s="76" t="s">
        <v>1</v>
      </c>
      <c r="J86" s="76" t="s">
        <v>1</v>
      </c>
      <c r="K86" s="78" t="s">
        <v>1</v>
      </c>
      <c r="L86" s="58"/>
    </row>
    <row r="87" spans="1:12" x14ac:dyDescent="0.3">
      <c r="A87" s="88" t="str">
        <f t="shared" si="1"/>
        <v xml:space="preserve">  </v>
      </c>
      <c r="B87" s="78"/>
      <c r="C87" s="75"/>
      <c r="D87" s="78"/>
      <c r="E87" s="76" t="s">
        <v>1</v>
      </c>
      <c r="F87" s="76" t="s">
        <v>1</v>
      </c>
      <c r="G87" s="78"/>
      <c r="H87" s="76" t="s">
        <v>1</v>
      </c>
      <c r="I87" s="76" t="s">
        <v>1</v>
      </c>
      <c r="J87" s="76" t="s">
        <v>1</v>
      </c>
      <c r="K87" s="78" t="s">
        <v>1</v>
      </c>
      <c r="L87" s="58"/>
    </row>
    <row r="88" spans="1:12" x14ac:dyDescent="0.3">
      <c r="A88" s="88" t="str">
        <f t="shared" si="1"/>
        <v xml:space="preserve">  </v>
      </c>
      <c r="B88" s="78"/>
      <c r="C88" s="75"/>
      <c r="D88" s="78"/>
      <c r="E88" s="76" t="s">
        <v>1</v>
      </c>
      <c r="F88" s="76" t="s">
        <v>1</v>
      </c>
      <c r="G88" s="78"/>
      <c r="H88" s="76" t="s">
        <v>1</v>
      </c>
      <c r="I88" s="76" t="s">
        <v>1</v>
      </c>
      <c r="J88" s="76" t="s">
        <v>1</v>
      </c>
      <c r="K88" s="78" t="s">
        <v>1</v>
      </c>
      <c r="L88" s="58"/>
    </row>
    <row r="89" spans="1:12" x14ac:dyDescent="0.3">
      <c r="A89" s="88" t="str">
        <f t="shared" si="1"/>
        <v xml:space="preserve">  </v>
      </c>
      <c r="B89" s="78"/>
      <c r="C89" s="75"/>
      <c r="D89" s="78"/>
      <c r="E89" s="76" t="s">
        <v>1</v>
      </c>
      <c r="F89" s="76" t="s">
        <v>1</v>
      </c>
      <c r="G89" s="78"/>
      <c r="H89" s="76" t="s">
        <v>1</v>
      </c>
      <c r="I89" s="76" t="s">
        <v>1</v>
      </c>
      <c r="J89" s="76" t="s">
        <v>1</v>
      </c>
      <c r="K89" s="78" t="s">
        <v>1</v>
      </c>
      <c r="L89" s="58"/>
    </row>
    <row r="90" spans="1:12" x14ac:dyDescent="0.3">
      <c r="A90" s="88" t="str">
        <f t="shared" si="1"/>
        <v xml:space="preserve">  </v>
      </c>
      <c r="B90" s="78"/>
      <c r="C90" s="75"/>
      <c r="D90" s="78"/>
      <c r="E90" s="76" t="s">
        <v>1</v>
      </c>
      <c r="F90" s="76" t="s">
        <v>1</v>
      </c>
      <c r="G90" s="78"/>
      <c r="H90" s="76" t="s">
        <v>1</v>
      </c>
      <c r="I90" s="76" t="s">
        <v>1</v>
      </c>
      <c r="J90" s="76" t="s">
        <v>1</v>
      </c>
      <c r="K90" s="78" t="s">
        <v>1</v>
      </c>
      <c r="L90" s="58"/>
    </row>
    <row r="91" spans="1:12" x14ac:dyDescent="0.3">
      <c r="A91" s="88" t="str">
        <f t="shared" si="1"/>
        <v xml:space="preserve">  </v>
      </c>
      <c r="B91" s="78"/>
      <c r="C91" s="75"/>
      <c r="D91" s="78"/>
      <c r="E91" s="76" t="s">
        <v>1</v>
      </c>
      <c r="F91" s="76" t="s">
        <v>1</v>
      </c>
      <c r="G91" s="78"/>
      <c r="H91" s="76" t="s">
        <v>1</v>
      </c>
      <c r="I91" s="76" t="s">
        <v>1</v>
      </c>
      <c r="J91" s="76" t="s">
        <v>1</v>
      </c>
      <c r="K91" s="78" t="s">
        <v>1</v>
      </c>
      <c r="L91" s="58"/>
    </row>
    <row r="92" spans="1:12" x14ac:dyDescent="0.3">
      <c r="A92" s="88" t="str">
        <f t="shared" si="1"/>
        <v xml:space="preserve">  </v>
      </c>
      <c r="B92" s="78"/>
      <c r="C92" s="75"/>
      <c r="D92" s="78"/>
      <c r="E92" s="76" t="s">
        <v>1</v>
      </c>
      <c r="F92" s="76" t="s">
        <v>1</v>
      </c>
      <c r="G92" s="78"/>
      <c r="H92" s="76" t="s">
        <v>1</v>
      </c>
      <c r="I92" s="76" t="s">
        <v>1</v>
      </c>
      <c r="J92" s="76" t="s">
        <v>1</v>
      </c>
      <c r="K92" s="78" t="s">
        <v>1</v>
      </c>
      <c r="L92" s="58"/>
    </row>
    <row r="93" spans="1:12" x14ac:dyDescent="0.3">
      <c r="A93" s="88" t="str">
        <f t="shared" si="1"/>
        <v xml:space="preserve">  </v>
      </c>
      <c r="B93" s="78"/>
      <c r="C93" s="75"/>
      <c r="D93" s="78"/>
      <c r="E93" s="76" t="s">
        <v>1</v>
      </c>
      <c r="F93" s="76" t="s">
        <v>1</v>
      </c>
      <c r="G93" s="78"/>
      <c r="H93" s="76" t="s">
        <v>1</v>
      </c>
      <c r="I93" s="76" t="s">
        <v>1</v>
      </c>
      <c r="J93" s="76" t="s">
        <v>1</v>
      </c>
      <c r="K93" s="78" t="s">
        <v>1</v>
      </c>
      <c r="L93" s="58"/>
    </row>
    <row r="94" spans="1:12" x14ac:dyDescent="0.3">
      <c r="A94" s="88" t="str">
        <f t="shared" si="1"/>
        <v xml:space="preserve">  </v>
      </c>
      <c r="B94" s="78"/>
      <c r="C94" s="75"/>
      <c r="D94" s="78"/>
      <c r="E94" s="76" t="s">
        <v>1</v>
      </c>
      <c r="F94" s="76" t="s">
        <v>1</v>
      </c>
      <c r="G94" s="78"/>
      <c r="H94" s="76" t="s">
        <v>1</v>
      </c>
      <c r="I94" s="76" t="s">
        <v>1</v>
      </c>
      <c r="J94" s="76" t="s">
        <v>1</v>
      </c>
      <c r="K94" s="78" t="s">
        <v>1</v>
      </c>
      <c r="L94" s="58"/>
    </row>
    <row r="95" spans="1:12" x14ac:dyDescent="0.3">
      <c r="A95" s="88" t="str">
        <f t="shared" si="1"/>
        <v xml:space="preserve">  </v>
      </c>
      <c r="B95" s="78"/>
      <c r="C95" s="75"/>
      <c r="D95" s="78"/>
      <c r="E95" s="76" t="s">
        <v>1</v>
      </c>
      <c r="F95" s="76" t="s">
        <v>1</v>
      </c>
      <c r="G95" s="78"/>
      <c r="H95" s="76" t="s">
        <v>1</v>
      </c>
      <c r="I95" s="76" t="s">
        <v>1</v>
      </c>
      <c r="J95" s="76" t="s">
        <v>1</v>
      </c>
      <c r="K95" s="78" t="s">
        <v>1</v>
      </c>
      <c r="L95" s="58"/>
    </row>
    <row r="96" spans="1:12" x14ac:dyDescent="0.3">
      <c r="A96" s="88" t="str">
        <f t="shared" si="1"/>
        <v xml:space="preserve">  </v>
      </c>
      <c r="B96" s="78"/>
      <c r="C96" s="75"/>
      <c r="D96" s="78"/>
      <c r="E96" s="76" t="s">
        <v>1</v>
      </c>
      <c r="F96" s="76" t="s">
        <v>1</v>
      </c>
      <c r="G96" s="78"/>
      <c r="H96" s="76" t="s">
        <v>1</v>
      </c>
      <c r="I96" s="76" t="s">
        <v>1</v>
      </c>
      <c r="J96" s="76" t="s">
        <v>1</v>
      </c>
      <c r="K96" s="78" t="s">
        <v>1</v>
      </c>
      <c r="L96" s="58"/>
    </row>
    <row r="97" spans="1:12" x14ac:dyDescent="0.3">
      <c r="A97" s="88" t="str">
        <f t="shared" si="1"/>
        <v xml:space="preserve">  </v>
      </c>
      <c r="B97" s="78"/>
      <c r="C97" s="75"/>
      <c r="D97" s="78"/>
      <c r="E97" s="76" t="s">
        <v>1</v>
      </c>
      <c r="F97" s="76" t="s">
        <v>1</v>
      </c>
      <c r="G97" s="78"/>
      <c r="H97" s="76" t="s">
        <v>1</v>
      </c>
      <c r="I97" s="76" t="s">
        <v>1</v>
      </c>
      <c r="J97" s="76" t="s">
        <v>1</v>
      </c>
      <c r="K97" s="78" t="s">
        <v>1</v>
      </c>
      <c r="L97" s="58"/>
    </row>
    <row r="98" spans="1:12" x14ac:dyDescent="0.3">
      <c r="A98" s="88" t="str">
        <f t="shared" si="1"/>
        <v xml:space="preserve">  </v>
      </c>
      <c r="B98" s="78"/>
      <c r="C98" s="75"/>
      <c r="D98" s="78"/>
      <c r="E98" s="76" t="s">
        <v>1</v>
      </c>
      <c r="F98" s="76" t="s">
        <v>1</v>
      </c>
      <c r="G98" s="78"/>
      <c r="H98" s="76" t="s">
        <v>1</v>
      </c>
      <c r="I98" s="76" t="s">
        <v>1</v>
      </c>
      <c r="J98" s="76" t="s">
        <v>1</v>
      </c>
      <c r="K98" s="78" t="s">
        <v>1</v>
      </c>
      <c r="L98" s="58"/>
    </row>
    <row r="99" spans="1:12" x14ac:dyDescent="0.3">
      <c r="A99" s="88" t="str">
        <f t="shared" si="1"/>
        <v xml:space="preserve">  </v>
      </c>
      <c r="B99" s="78"/>
      <c r="C99" s="75"/>
      <c r="D99" s="78"/>
      <c r="E99" s="76" t="s">
        <v>1</v>
      </c>
      <c r="F99" s="76" t="s">
        <v>1</v>
      </c>
      <c r="G99" s="78"/>
      <c r="H99" s="76" t="s">
        <v>1</v>
      </c>
      <c r="I99" s="76" t="s">
        <v>1</v>
      </c>
      <c r="J99" s="76" t="s">
        <v>1</v>
      </c>
      <c r="K99" s="78" t="s">
        <v>1</v>
      </c>
      <c r="L99" s="58"/>
    </row>
    <row r="100" spans="1:12" x14ac:dyDescent="0.3">
      <c r="A100" s="88" t="str">
        <f t="shared" si="1"/>
        <v xml:space="preserve">  </v>
      </c>
      <c r="B100" s="78"/>
      <c r="C100" s="75"/>
      <c r="D100" s="78"/>
      <c r="E100" s="76" t="s">
        <v>1</v>
      </c>
      <c r="F100" s="76" t="s">
        <v>1</v>
      </c>
      <c r="G100" s="78"/>
      <c r="H100" s="76" t="s">
        <v>1</v>
      </c>
      <c r="I100" s="76" t="s">
        <v>1</v>
      </c>
      <c r="J100" s="76" t="s">
        <v>1</v>
      </c>
      <c r="K100" s="78" t="s">
        <v>1</v>
      </c>
      <c r="L100" s="58"/>
    </row>
    <row r="101" spans="1:12" x14ac:dyDescent="0.3">
      <c r="A101" s="88" t="str">
        <f t="shared" si="1"/>
        <v xml:space="preserve">  </v>
      </c>
      <c r="B101" s="78"/>
      <c r="C101" s="75"/>
      <c r="D101" s="78"/>
      <c r="E101" s="76" t="s">
        <v>1</v>
      </c>
      <c r="F101" s="76" t="s">
        <v>1</v>
      </c>
      <c r="G101" s="78"/>
      <c r="H101" s="76" t="s">
        <v>1</v>
      </c>
      <c r="I101" s="76" t="s">
        <v>1</v>
      </c>
      <c r="J101" s="76" t="s">
        <v>1</v>
      </c>
      <c r="K101" s="78" t="s">
        <v>1</v>
      </c>
      <c r="L101" s="58"/>
    </row>
    <row r="102" spans="1:12" x14ac:dyDescent="0.3">
      <c r="A102" s="88" t="str">
        <f t="shared" si="1"/>
        <v xml:space="preserve">  </v>
      </c>
      <c r="B102" s="78"/>
      <c r="C102" s="75"/>
      <c r="D102" s="78"/>
      <c r="E102" s="76" t="s">
        <v>1</v>
      </c>
      <c r="F102" s="76" t="s">
        <v>1</v>
      </c>
      <c r="G102" s="78"/>
      <c r="H102" s="76" t="s">
        <v>1</v>
      </c>
      <c r="I102" s="76" t="s">
        <v>1</v>
      </c>
      <c r="J102" s="76" t="s">
        <v>1</v>
      </c>
      <c r="K102" s="78" t="s">
        <v>1</v>
      </c>
      <c r="L102" s="58"/>
    </row>
    <row r="103" spans="1:12" x14ac:dyDescent="0.3">
      <c r="A103" s="88" t="str">
        <f t="shared" si="1"/>
        <v xml:space="preserve">  </v>
      </c>
      <c r="B103" s="78"/>
      <c r="C103" s="75"/>
      <c r="D103" s="78"/>
      <c r="E103" s="76" t="s">
        <v>1</v>
      </c>
      <c r="F103" s="76" t="s">
        <v>1</v>
      </c>
      <c r="G103" s="78"/>
      <c r="H103" s="76" t="s">
        <v>1</v>
      </c>
      <c r="I103" s="76" t="s">
        <v>1</v>
      </c>
      <c r="J103" s="76" t="s">
        <v>1</v>
      </c>
      <c r="K103" s="78" t="s">
        <v>1</v>
      </c>
      <c r="L103" s="58"/>
    </row>
    <row r="104" spans="1:12" x14ac:dyDescent="0.3">
      <c r="A104" s="88" t="str">
        <f t="shared" si="1"/>
        <v xml:space="preserve">  </v>
      </c>
      <c r="B104" s="78"/>
      <c r="C104" s="75"/>
      <c r="D104" s="78"/>
      <c r="E104" s="76" t="s">
        <v>1</v>
      </c>
      <c r="F104" s="76" t="s">
        <v>1</v>
      </c>
      <c r="G104" s="78"/>
      <c r="H104" s="76" t="s">
        <v>1</v>
      </c>
      <c r="I104" s="76" t="s">
        <v>1</v>
      </c>
      <c r="J104" s="76" t="s">
        <v>1</v>
      </c>
      <c r="K104" s="78" t="s">
        <v>1</v>
      </c>
      <c r="L104" s="58"/>
    </row>
    <row r="105" spans="1:12" x14ac:dyDescent="0.3">
      <c r="A105" s="88" t="str">
        <f t="shared" si="1"/>
        <v xml:space="preserve">  </v>
      </c>
      <c r="B105" s="78"/>
      <c r="C105" s="75"/>
      <c r="D105" s="78"/>
      <c r="E105" s="76" t="s">
        <v>1</v>
      </c>
      <c r="F105" s="76" t="s">
        <v>1</v>
      </c>
      <c r="G105" s="78"/>
      <c r="H105" s="76" t="s">
        <v>1</v>
      </c>
      <c r="I105" s="76" t="s">
        <v>1</v>
      </c>
      <c r="J105" s="76" t="s">
        <v>1</v>
      </c>
      <c r="K105" s="78" t="s">
        <v>1</v>
      </c>
      <c r="L105" s="58"/>
    </row>
    <row r="106" spans="1:12" x14ac:dyDescent="0.3">
      <c r="A106" s="88" t="str">
        <f t="shared" si="1"/>
        <v xml:space="preserve">  </v>
      </c>
      <c r="B106" s="78"/>
      <c r="C106" s="75"/>
      <c r="D106" s="78"/>
      <c r="E106" s="76" t="s">
        <v>1</v>
      </c>
      <c r="F106" s="76" t="s">
        <v>1</v>
      </c>
      <c r="G106" s="78"/>
      <c r="H106" s="76" t="s">
        <v>1</v>
      </c>
      <c r="I106" s="76" t="s">
        <v>1</v>
      </c>
      <c r="J106" s="76" t="s">
        <v>1</v>
      </c>
      <c r="K106" s="78" t="s">
        <v>1</v>
      </c>
      <c r="L106" s="58"/>
    </row>
    <row r="107" spans="1:12" x14ac:dyDescent="0.3">
      <c r="A107" s="88" t="str">
        <f t="shared" si="1"/>
        <v xml:space="preserve">  </v>
      </c>
      <c r="B107" s="78"/>
      <c r="C107" s="75"/>
      <c r="D107" s="78"/>
      <c r="E107" s="76" t="s">
        <v>1</v>
      </c>
      <c r="F107" s="76" t="s">
        <v>1</v>
      </c>
      <c r="G107" s="78"/>
      <c r="H107" s="76" t="s">
        <v>1</v>
      </c>
      <c r="I107" s="76" t="s">
        <v>1</v>
      </c>
      <c r="J107" s="76" t="s">
        <v>1</v>
      </c>
      <c r="K107" s="78" t="s">
        <v>1</v>
      </c>
      <c r="L107" s="58"/>
    </row>
    <row r="108" spans="1:12" x14ac:dyDescent="0.3">
      <c r="A108" s="88" t="str">
        <f t="shared" si="1"/>
        <v xml:space="preserve">  </v>
      </c>
      <c r="B108" s="78"/>
      <c r="C108" s="75"/>
      <c r="D108" s="78"/>
      <c r="E108" s="76" t="s">
        <v>1</v>
      </c>
      <c r="F108" s="76" t="s">
        <v>1</v>
      </c>
      <c r="G108" s="78"/>
      <c r="H108" s="76" t="s">
        <v>1</v>
      </c>
      <c r="I108" s="76" t="s">
        <v>1</v>
      </c>
      <c r="J108" s="76" t="s">
        <v>1</v>
      </c>
      <c r="K108" s="78" t="s">
        <v>1</v>
      </c>
      <c r="L108" s="58"/>
    </row>
    <row r="109" spans="1:12" x14ac:dyDescent="0.3">
      <c r="A109" s="88" t="str">
        <f t="shared" si="1"/>
        <v xml:space="preserve">  </v>
      </c>
      <c r="B109" s="78"/>
      <c r="C109" s="75"/>
      <c r="D109" s="78"/>
      <c r="E109" s="76" t="s">
        <v>1</v>
      </c>
      <c r="F109" s="76" t="s">
        <v>1</v>
      </c>
      <c r="G109" s="78"/>
      <c r="H109" s="76" t="s">
        <v>1</v>
      </c>
      <c r="I109" s="76" t="s">
        <v>1</v>
      </c>
      <c r="J109" s="76" t="s">
        <v>1</v>
      </c>
      <c r="K109" s="78" t="s">
        <v>1</v>
      </c>
      <c r="L109" s="58"/>
    </row>
    <row r="110" spans="1:12" x14ac:dyDescent="0.3">
      <c r="A110" s="88" t="str">
        <f t="shared" si="1"/>
        <v xml:space="preserve">  </v>
      </c>
      <c r="B110" s="78"/>
      <c r="C110" s="75"/>
      <c r="D110" s="78"/>
      <c r="E110" s="76" t="s">
        <v>1</v>
      </c>
      <c r="F110" s="76" t="s">
        <v>1</v>
      </c>
      <c r="G110" s="78"/>
      <c r="H110" s="76" t="s">
        <v>1</v>
      </c>
      <c r="I110" s="76" t="s">
        <v>1</v>
      </c>
      <c r="J110" s="76" t="s">
        <v>1</v>
      </c>
      <c r="K110" s="78" t="s">
        <v>1</v>
      </c>
      <c r="L110" s="58"/>
    </row>
    <row r="111" spans="1:12" x14ac:dyDescent="0.3">
      <c r="A111" s="88" t="str">
        <f t="shared" si="1"/>
        <v xml:space="preserve">  </v>
      </c>
      <c r="B111" s="78"/>
      <c r="C111" s="75"/>
      <c r="D111" s="78"/>
      <c r="E111" s="76" t="s">
        <v>1</v>
      </c>
      <c r="F111" s="76" t="s">
        <v>1</v>
      </c>
      <c r="G111" s="78"/>
      <c r="H111" s="76" t="s">
        <v>1</v>
      </c>
      <c r="I111" s="76" t="s">
        <v>1</v>
      </c>
      <c r="J111" s="76" t="s">
        <v>1</v>
      </c>
      <c r="K111" s="78" t="s">
        <v>1</v>
      </c>
      <c r="L111" s="58"/>
    </row>
    <row r="112" spans="1:12" x14ac:dyDescent="0.3">
      <c r="A112" s="88" t="str">
        <f t="shared" si="1"/>
        <v xml:space="preserve">  </v>
      </c>
      <c r="B112" s="78"/>
      <c r="C112" s="75"/>
      <c r="D112" s="78"/>
      <c r="E112" s="76" t="s">
        <v>1</v>
      </c>
      <c r="F112" s="76" t="s">
        <v>1</v>
      </c>
      <c r="G112" s="78"/>
      <c r="H112" s="76" t="s">
        <v>1</v>
      </c>
      <c r="I112" s="76" t="s">
        <v>1</v>
      </c>
      <c r="J112" s="76" t="s">
        <v>1</v>
      </c>
      <c r="K112" s="78" t="s">
        <v>1</v>
      </c>
      <c r="L112" s="58"/>
    </row>
    <row r="113" spans="1:12" x14ac:dyDescent="0.3">
      <c r="A113" s="88" t="str">
        <f t="shared" si="1"/>
        <v xml:space="preserve">  </v>
      </c>
      <c r="B113" s="78"/>
      <c r="C113" s="75"/>
      <c r="D113" s="78"/>
      <c r="E113" s="76" t="s">
        <v>1</v>
      </c>
      <c r="F113" s="76" t="s">
        <v>1</v>
      </c>
      <c r="G113" s="78"/>
      <c r="H113" s="76" t="s">
        <v>1</v>
      </c>
      <c r="I113" s="76" t="s">
        <v>1</v>
      </c>
      <c r="J113" s="76" t="s">
        <v>1</v>
      </c>
      <c r="K113" s="78" t="s">
        <v>1</v>
      </c>
      <c r="L113" s="58"/>
    </row>
    <row r="114" spans="1:12" x14ac:dyDescent="0.3">
      <c r="A114" s="88" t="str">
        <f t="shared" si="1"/>
        <v xml:space="preserve">  </v>
      </c>
      <c r="B114" s="78"/>
      <c r="C114" s="75"/>
      <c r="D114" s="78"/>
      <c r="E114" s="76" t="s">
        <v>1</v>
      </c>
      <c r="F114" s="76" t="s">
        <v>1</v>
      </c>
      <c r="G114" s="78"/>
      <c r="H114" s="76" t="s">
        <v>1</v>
      </c>
      <c r="I114" s="76" t="s">
        <v>1</v>
      </c>
      <c r="J114" s="76" t="s">
        <v>1</v>
      </c>
      <c r="K114" s="78" t="s">
        <v>1</v>
      </c>
      <c r="L114" s="58"/>
    </row>
    <row r="115" spans="1:12" x14ac:dyDescent="0.3">
      <c r="A115" s="88" t="str">
        <f t="shared" si="1"/>
        <v xml:space="preserve">  </v>
      </c>
      <c r="B115" s="78"/>
      <c r="C115" s="75"/>
      <c r="D115" s="78"/>
      <c r="E115" s="76" t="s">
        <v>1</v>
      </c>
      <c r="F115" s="76" t="s">
        <v>1</v>
      </c>
      <c r="G115" s="78"/>
      <c r="H115" s="76" t="s">
        <v>1</v>
      </c>
      <c r="I115" s="76" t="s">
        <v>1</v>
      </c>
      <c r="J115" s="76" t="s">
        <v>1</v>
      </c>
      <c r="K115" s="78" t="s">
        <v>1</v>
      </c>
      <c r="L115" s="58"/>
    </row>
    <row r="116" spans="1:12" x14ac:dyDescent="0.3">
      <c r="A116" s="88" t="str">
        <f t="shared" si="1"/>
        <v xml:space="preserve">  </v>
      </c>
      <c r="B116" s="78"/>
      <c r="C116" s="75"/>
      <c r="D116" s="78"/>
      <c r="E116" s="76" t="s">
        <v>1</v>
      </c>
      <c r="F116" s="76" t="s">
        <v>1</v>
      </c>
      <c r="G116" s="78"/>
      <c r="H116" s="76" t="s">
        <v>1</v>
      </c>
      <c r="I116" s="76" t="s">
        <v>1</v>
      </c>
      <c r="J116" s="76" t="s">
        <v>1</v>
      </c>
      <c r="K116" s="78" t="s">
        <v>1</v>
      </c>
      <c r="L116" s="58"/>
    </row>
    <row r="117" spans="1:12" x14ac:dyDescent="0.3">
      <c r="A117" s="88" t="str">
        <f t="shared" si="1"/>
        <v xml:space="preserve">  </v>
      </c>
      <c r="B117" s="78"/>
      <c r="C117" s="75"/>
      <c r="D117" s="78"/>
      <c r="E117" s="76" t="s">
        <v>1</v>
      </c>
      <c r="F117" s="76" t="s">
        <v>1</v>
      </c>
      <c r="G117" s="78"/>
      <c r="H117" s="76" t="s">
        <v>1</v>
      </c>
      <c r="I117" s="76" t="s">
        <v>1</v>
      </c>
      <c r="J117" s="76" t="s">
        <v>1</v>
      </c>
      <c r="K117" s="78" t="s">
        <v>1</v>
      </c>
      <c r="L117" s="58"/>
    </row>
    <row r="118" spans="1:12" x14ac:dyDescent="0.3">
      <c r="A118" s="88" t="str">
        <f t="shared" si="1"/>
        <v xml:space="preserve">  </v>
      </c>
      <c r="B118" s="78"/>
      <c r="C118" s="75"/>
      <c r="D118" s="78"/>
      <c r="E118" s="76" t="s">
        <v>1</v>
      </c>
      <c r="F118" s="76" t="s">
        <v>1</v>
      </c>
      <c r="G118" s="78"/>
      <c r="H118" s="76" t="s">
        <v>1</v>
      </c>
      <c r="I118" s="76" t="s">
        <v>1</v>
      </c>
      <c r="J118" s="76" t="s">
        <v>1</v>
      </c>
      <c r="K118" s="78" t="s">
        <v>1</v>
      </c>
      <c r="L118" s="58"/>
    </row>
    <row r="119" spans="1:12" x14ac:dyDescent="0.3">
      <c r="A119" s="88" t="str">
        <f t="shared" si="1"/>
        <v xml:space="preserve">  </v>
      </c>
      <c r="B119" s="78"/>
      <c r="C119" s="75"/>
      <c r="D119" s="78"/>
      <c r="E119" s="76" t="s">
        <v>1</v>
      </c>
      <c r="F119" s="76" t="s">
        <v>1</v>
      </c>
      <c r="G119" s="78"/>
      <c r="H119" s="76" t="s">
        <v>1</v>
      </c>
      <c r="I119" s="76" t="s">
        <v>1</v>
      </c>
      <c r="J119" s="76" t="s">
        <v>1</v>
      </c>
      <c r="K119" s="78" t="s">
        <v>1</v>
      </c>
      <c r="L119" s="58"/>
    </row>
    <row r="120" spans="1:12" x14ac:dyDescent="0.3">
      <c r="A120" s="88" t="str">
        <f t="shared" si="1"/>
        <v xml:space="preserve">  </v>
      </c>
      <c r="B120" s="78"/>
      <c r="C120" s="75"/>
      <c r="D120" s="78"/>
      <c r="E120" s="76" t="s">
        <v>1</v>
      </c>
      <c r="F120" s="76" t="s">
        <v>1</v>
      </c>
      <c r="G120" s="78"/>
      <c r="H120" s="76" t="s">
        <v>1</v>
      </c>
      <c r="I120" s="76" t="s">
        <v>1</v>
      </c>
      <c r="J120" s="76" t="s">
        <v>1</v>
      </c>
      <c r="K120" s="78" t="s">
        <v>1</v>
      </c>
      <c r="L120" s="58"/>
    </row>
    <row r="121" spans="1:12" x14ac:dyDescent="0.3">
      <c r="A121" s="88" t="str">
        <f t="shared" si="1"/>
        <v xml:space="preserve">  </v>
      </c>
      <c r="B121" s="78"/>
      <c r="C121" s="75"/>
      <c r="D121" s="78"/>
      <c r="E121" s="76" t="s">
        <v>1</v>
      </c>
      <c r="F121" s="76" t="s">
        <v>1</v>
      </c>
      <c r="G121" s="78"/>
      <c r="H121" s="76" t="s">
        <v>1</v>
      </c>
      <c r="I121" s="76" t="s">
        <v>1</v>
      </c>
      <c r="J121" s="76" t="s">
        <v>1</v>
      </c>
      <c r="K121" s="78" t="s">
        <v>1</v>
      </c>
      <c r="L121" s="58"/>
    </row>
    <row r="122" spans="1:12" x14ac:dyDescent="0.3">
      <c r="A122" s="88" t="str">
        <f t="shared" si="1"/>
        <v xml:space="preserve">  </v>
      </c>
      <c r="B122" s="78"/>
      <c r="C122" s="75"/>
      <c r="D122" s="78"/>
      <c r="E122" s="76" t="s">
        <v>1</v>
      </c>
      <c r="F122" s="76" t="s">
        <v>1</v>
      </c>
      <c r="G122" s="78"/>
      <c r="H122" s="76" t="s">
        <v>1</v>
      </c>
      <c r="I122" s="76" t="s">
        <v>1</v>
      </c>
      <c r="J122" s="76" t="s">
        <v>1</v>
      </c>
      <c r="K122" s="78" t="s">
        <v>1</v>
      </c>
      <c r="L122" s="58"/>
    </row>
    <row r="123" spans="1:12" x14ac:dyDescent="0.3">
      <c r="A123" s="88" t="str">
        <f t="shared" si="1"/>
        <v xml:space="preserve">  </v>
      </c>
      <c r="B123" s="78"/>
      <c r="C123" s="75"/>
      <c r="D123" s="78"/>
      <c r="E123" s="76" t="s">
        <v>1</v>
      </c>
      <c r="F123" s="76" t="s">
        <v>1</v>
      </c>
      <c r="G123" s="78"/>
      <c r="H123" s="76" t="s">
        <v>1</v>
      </c>
      <c r="I123" s="76" t="s">
        <v>1</v>
      </c>
      <c r="J123" s="76" t="s">
        <v>1</v>
      </c>
      <c r="K123" s="78" t="s">
        <v>1</v>
      </c>
      <c r="L123" s="58"/>
    </row>
    <row r="124" spans="1:12" x14ac:dyDescent="0.3">
      <c r="A124" s="88" t="str">
        <f t="shared" si="1"/>
        <v xml:space="preserve">  </v>
      </c>
      <c r="B124" s="78"/>
      <c r="C124" s="75"/>
      <c r="D124" s="78"/>
      <c r="E124" s="76" t="s">
        <v>1</v>
      </c>
      <c r="F124" s="76" t="s">
        <v>1</v>
      </c>
      <c r="G124" s="78"/>
      <c r="H124" s="76" t="s">
        <v>1</v>
      </c>
      <c r="I124" s="76" t="s">
        <v>1</v>
      </c>
      <c r="J124" s="76" t="s">
        <v>1</v>
      </c>
      <c r="K124" s="78" t="s">
        <v>1</v>
      </c>
      <c r="L124" s="58"/>
    </row>
    <row r="125" spans="1:12" x14ac:dyDescent="0.3">
      <c r="A125" s="88" t="str">
        <f t="shared" si="1"/>
        <v xml:space="preserve">  </v>
      </c>
      <c r="B125" s="78"/>
      <c r="C125" s="75"/>
      <c r="D125" s="78"/>
      <c r="E125" s="76" t="s">
        <v>1</v>
      </c>
      <c r="F125" s="76" t="s">
        <v>1</v>
      </c>
      <c r="G125" s="78"/>
      <c r="H125" s="76" t="s">
        <v>1</v>
      </c>
      <c r="I125" s="76" t="s">
        <v>1</v>
      </c>
      <c r="J125" s="76" t="s">
        <v>1</v>
      </c>
      <c r="K125" s="78" t="s">
        <v>1</v>
      </c>
      <c r="L125" s="58"/>
    </row>
    <row r="126" spans="1:12" x14ac:dyDescent="0.3">
      <c r="A126" s="88" t="str">
        <f t="shared" si="1"/>
        <v xml:space="preserve">  </v>
      </c>
      <c r="B126" s="78"/>
      <c r="C126" s="75"/>
      <c r="D126" s="78"/>
      <c r="E126" s="76" t="s">
        <v>1</v>
      </c>
      <c r="F126" s="76" t="s">
        <v>1</v>
      </c>
      <c r="G126" s="78"/>
      <c r="H126" s="76" t="s">
        <v>1</v>
      </c>
      <c r="I126" s="76" t="s">
        <v>1</v>
      </c>
      <c r="J126" s="76" t="s">
        <v>1</v>
      </c>
      <c r="K126" s="78" t="s">
        <v>1</v>
      </c>
      <c r="L126" s="58"/>
    </row>
    <row r="127" spans="1:12" x14ac:dyDescent="0.3">
      <c r="A127" s="88" t="str">
        <f t="shared" si="1"/>
        <v xml:space="preserve">  </v>
      </c>
      <c r="B127" s="78"/>
      <c r="C127" s="75"/>
      <c r="D127" s="78"/>
      <c r="E127" s="76" t="s">
        <v>1</v>
      </c>
      <c r="F127" s="76" t="s">
        <v>1</v>
      </c>
      <c r="G127" s="78"/>
      <c r="H127" s="76" t="s">
        <v>1</v>
      </c>
      <c r="I127" s="76" t="s">
        <v>1</v>
      </c>
      <c r="J127" s="76" t="s">
        <v>1</v>
      </c>
      <c r="K127" s="78" t="s">
        <v>1</v>
      </c>
      <c r="L127" s="58"/>
    </row>
    <row r="128" spans="1:12" x14ac:dyDescent="0.3">
      <c r="A128" s="88" t="str">
        <f t="shared" si="1"/>
        <v xml:space="preserve">  </v>
      </c>
      <c r="B128" s="78"/>
      <c r="C128" s="75"/>
      <c r="D128" s="78"/>
      <c r="E128" s="76" t="s">
        <v>1</v>
      </c>
      <c r="F128" s="76" t="s">
        <v>1</v>
      </c>
      <c r="G128" s="78"/>
      <c r="H128" s="76" t="s">
        <v>1</v>
      </c>
      <c r="I128" s="76" t="s">
        <v>1</v>
      </c>
      <c r="J128" s="76" t="s">
        <v>1</v>
      </c>
      <c r="K128" s="78" t="s">
        <v>1</v>
      </c>
      <c r="L128" s="58"/>
    </row>
    <row r="129" spans="1:12" x14ac:dyDescent="0.3">
      <c r="A129" s="88" t="str">
        <f t="shared" si="1"/>
        <v xml:space="preserve">  </v>
      </c>
      <c r="B129" s="78"/>
      <c r="C129" s="75"/>
      <c r="D129" s="78"/>
      <c r="E129" s="76" t="s">
        <v>1</v>
      </c>
      <c r="F129" s="76" t="s">
        <v>1</v>
      </c>
      <c r="G129" s="78"/>
      <c r="H129" s="76" t="s">
        <v>1</v>
      </c>
      <c r="I129" s="76" t="s">
        <v>1</v>
      </c>
      <c r="J129" s="76" t="s">
        <v>1</v>
      </c>
      <c r="K129" s="78" t="s">
        <v>1</v>
      </c>
      <c r="L129" s="58"/>
    </row>
    <row r="130" spans="1:12" x14ac:dyDescent="0.3">
      <c r="A130" s="88" t="str">
        <f t="shared" si="1"/>
        <v xml:space="preserve">  </v>
      </c>
      <c r="B130" s="78"/>
      <c r="C130" s="75"/>
      <c r="D130" s="78"/>
      <c r="E130" s="76" t="s">
        <v>1</v>
      </c>
      <c r="F130" s="76" t="s">
        <v>1</v>
      </c>
      <c r="G130" s="78"/>
      <c r="H130" s="76" t="s">
        <v>1</v>
      </c>
      <c r="I130" s="76" t="s">
        <v>1</v>
      </c>
      <c r="J130" s="76" t="s">
        <v>1</v>
      </c>
      <c r="K130" s="78" t="s">
        <v>1</v>
      </c>
      <c r="L130" s="58"/>
    </row>
    <row r="131" spans="1:12" x14ac:dyDescent="0.3">
      <c r="A131" s="88" t="str">
        <f t="shared" si="1"/>
        <v xml:space="preserve">  </v>
      </c>
      <c r="B131" s="78"/>
      <c r="C131" s="75"/>
      <c r="D131" s="78"/>
      <c r="E131" s="76" t="s">
        <v>1</v>
      </c>
      <c r="F131" s="76" t="s">
        <v>1</v>
      </c>
      <c r="G131" s="78"/>
      <c r="H131" s="76" t="s">
        <v>1</v>
      </c>
      <c r="I131" s="76" t="s">
        <v>1</v>
      </c>
      <c r="J131" s="76" t="s">
        <v>1</v>
      </c>
      <c r="K131" s="78" t="s">
        <v>1</v>
      </c>
      <c r="L131" s="58"/>
    </row>
    <row r="132" spans="1:12" x14ac:dyDescent="0.3">
      <c r="A132" s="88" t="str">
        <f t="shared" si="1"/>
        <v xml:space="preserve">  </v>
      </c>
      <c r="B132" s="78"/>
      <c r="C132" s="75"/>
      <c r="D132" s="78"/>
      <c r="E132" s="76" t="s">
        <v>1</v>
      </c>
      <c r="F132" s="76" t="s">
        <v>1</v>
      </c>
      <c r="G132" s="78"/>
      <c r="H132" s="76" t="s">
        <v>1</v>
      </c>
      <c r="I132" s="76" t="s">
        <v>1</v>
      </c>
      <c r="J132" s="76" t="s">
        <v>1</v>
      </c>
      <c r="K132" s="78" t="s">
        <v>1</v>
      </c>
      <c r="L132" s="58"/>
    </row>
    <row r="133" spans="1:12" x14ac:dyDescent="0.3">
      <c r="A133" s="88" t="str">
        <f t="shared" si="1"/>
        <v xml:space="preserve">  </v>
      </c>
      <c r="B133" s="78"/>
      <c r="C133" s="75"/>
      <c r="D133" s="78"/>
      <c r="E133" s="76" t="s">
        <v>1</v>
      </c>
      <c r="F133" s="76" t="s">
        <v>1</v>
      </c>
      <c r="G133" s="78"/>
      <c r="H133" s="76" t="s">
        <v>1</v>
      </c>
      <c r="I133" s="76" t="s">
        <v>1</v>
      </c>
      <c r="J133" s="76" t="s">
        <v>1</v>
      </c>
      <c r="K133" s="78" t="s">
        <v>1</v>
      </c>
      <c r="L133" s="58"/>
    </row>
    <row r="134" spans="1:12" x14ac:dyDescent="0.3">
      <c r="A134" s="88" t="str">
        <f t="shared" ref="A134:A145" si="2">CONCATENATE(C134," ",D134," ",B134)</f>
        <v xml:space="preserve">  </v>
      </c>
      <c r="B134" s="78"/>
      <c r="C134" s="75"/>
      <c r="D134" s="78"/>
      <c r="E134" s="76" t="s">
        <v>1</v>
      </c>
      <c r="F134" s="76" t="s">
        <v>1</v>
      </c>
      <c r="G134" s="78"/>
      <c r="H134" s="76" t="s">
        <v>1</v>
      </c>
      <c r="I134" s="76" t="s">
        <v>1</v>
      </c>
      <c r="J134" s="76" t="s">
        <v>1</v>
      </c>
      <c r="K134" s="78" t="s">
        <v>1</v>
      </c>
      <c r="L134" s="58"/>
    </row>
    <row r="135" spans="1:12" x14ac:dyDescent="0.3">
      <c r="A135" s="88" t="str">
        <f t="shared" si="2"/>
        <v xml:space="preserve">  </v>
      </c>
      <c r="B135" s="78"/>
      <c r="C135" s="75"/>
      <c r="D135" s="78"/>
      <c r="E135" s="76" t="s">
        <v>1</v>
      </c>
      <c r="F135" s="76" t="s">
        <v>1</v>
      </c>
      <c r="G135" s="78"/>
      <c r="H135" s="76" t="s">
        <v>1</v>
      </c>
      <c r="I135" s="76" t="s">
        <v>1</v>
      </c>
      <c r="J135" s="76" t="s">
        <v>1</v>
      </c>
      <c r="K135" s="78" t="s">
        <v>1</v>
      </c>
      <c r="L135" s="58"/>
    </row>
    <row r="136" spans="1:12" x14ac:dyDescent="0.3">
      <c r="A136" s="88" t="str">
        <f t="shared" si="2"/>
        <v xml:space="preserve">  </v>
      </c>
      <c r="B136" s="78"/>
      <c r="C136" s="75"/>
      <c r="D136" s="78"/>
      <c r="E136" s="76" t="s">
        <v>1</v>
      </c>
      <c r="F136" s="76" t="s">
        <v>1</v>
      </c>
      <c r="G136" s="78"/>
      <c r="H136" s="76" t="s">
        <v>1</v>
      </c>
      <c r="I136" s="76" t="s">
        <v>1</v>
      </c>
      <c r="J136" s="76" t="s">
        <v>1</v>
      </c>
      <c r="K136" s="78" t="s">
        <v>1</v>
      </c>
      <c r="L136" s="58"/>
    </row>
    <row r="137" spans="1:12" x14ac:dyDescent="0.3">
      <c r="A137" s="88" t="str">
        <f t="shared" si="2"/>
        <v xml:space="preserve">  </v>
      </c>
      <c r="B137" s="78"/>
      <c r="C137" s="75"/>
      <c r="D137" s="78"/>
      <c r="E137" s="76" t="s">
        <v>1</v>
      </c>
      <c r="F137" s="76" t="s">
        <v>1</v>
      </c>
      <c r="G137" s="78"/>
      <c r="H137" s="76" t="s">
        <v>1</v>
      </c>
      <c r="I137" s="76" t="s">
        <v>1</v>
      </c>
      <c r="J137" s="76" t="s">
        <v>1</v>
      </c>
      <c r="K137" s="78" t="s">
        <v>1</v>
      </c>
      <c r="L137" s="58"/>
    </row>
    <row r="138" spans="1:12" x14ac:dyDescent="0.3">
      <c r="A138" s="88" t="str">
        <f t="shared" si="2"/>
        <v xml:space="preserve">  </v>
      </c>
      <c r="B138" s="78"/>
      <c r="C138" s="75"/>
      <c r="D138" s="78"/>
      <c r="E138" s="76" t="s">
        <v>1</v>
      </c>
      <c r="F138" s="76" t="s">
        <v>1</v>
      </c>
      <c r="G138" s="78"/>
      <c r="H138" s="76" t="s">
        <v>1</v>
      </c>
      <c r="I138" s="76" t="s">
        <v>1</v>
      </c>
      <c r="J138" s="76" t="s">
        <v>1</v>
      </c>
      <c r="K138" s="78" t="s">
        <v>1</v>
      </c>
      <c r="L138" s="58"/>
    </row>
    <row r="139" spans="1:12" x14ac:dyDescent="0.3">
      <c r="A139" s="88" t="str">
        <f t="shared" si="2"/>
        <v xml:space="preserve">  </v>
      </c>
      <c r="B139" s="78"/>
      <c r="C139" s="75"/>
      <c r="D139" s="78"/>
      <c r="E139" s="76" t="s">
        <v>1</v>
      </c>
      <c r="F139" s="76" t="s">
        <v>1</v>
      </c>
      <c r="G139" s="78"/>
      <c r="H139" s="76" t="s">
        <v>1</v>
      </c>
      <c r="I139" s="76" t="s">
        <v>1</v>
      </c>
      <c r="J139" s="76" t="s">
        <v>1</v>
      </c>
      <c r="K139" s="78" t="s">
        <v>1</v>
      </c>
      <c r="L139" s="58"/>
    </row>
    <row r="140" spans="1:12" x14ac:dyDescent="0.3">
      <c r="A140" s="88" t="str">
        <f t="shared" si="2"/>
        <v xml:space="preserve">  </v>
      </c>
      <c r="B140" s="78"/>
      <c r="C140" s="75"/>
      <c r="D140" s="78"/>
      <c r="E140" s="76" t="s">
        <v>1</v>
      </c>
      <c r="F140" s="76" t="s">
        <v>1</v>
      </c>
      <c r="G140" s="78"/>
      <c r="H140" s="76" t="s">
        <v>1</v>
      </c>
      <c r="I140" s="76" t="s">
        <v>1</v>
      </c>
      <c r="J140" s="76" t="s">
        <v>1</v>
      </c>
      <c r="K140" s="78" t="s">
        <v>1</v>
      </c>
      <c r="L140" s="58"/>
    </row>
    <row r="141" spans="1:12" x14ac:dyDescent="0.3">
      <c r="A141" s="88" t="str">
        <f t="shared" si="2"/>
        <v xml:space="preserve">  </v>
      </c>
      <c r="B141" s="78"/>
      <c r="C141" s="75"/>
      <c r="D141" s="78"/>
      <c r="E141" s="76" t="s">
        <v>1</v>
      </c>
      <c r="F141" s="76" t="s">
        <v>1</v>
      </c>
      <c r="G141" s="78"/>
      <c r="H141" s="76" t="s">
        <v>1</v>
      </c>
      <c r="I141" s="76" t="s">
        <v>1</v>
      </c>
      <c r="J141" s="76" t="s">
        <v>1</v>
      </c>
      <c r="K141" s="78" t="s">
        <v>1</v>
      </c>
      <c r="L141" s="58"/>
    </row>
    <row r="142" spans="1:12" x14ac:dyDescent="0.3">
      <c r="A142" s="88" t="str">
        <f t="shared" si="2"/>
        <v xml:space="preserve">  </v>
      </c>
      <c r="B142" s="78"/>
      <c r="C142" s="75"/>
      <c r="D142" s="78"/>
      <c r="E142" s="76" t="s">
        <v>1</v>
      </c>
      <c r="F142" s="76" t="s">
        <v>1</v>
      </c>
      <c r="G142" s="78"/>
      <c r="H142" s="76" t="s">
        <v>1</v>
      </c>
      <c r="I142" s="76" t="s">
        <v>1</v>
      </c>
      <c r="J142" s="76" t="s">
        <v>1</v>
      </c>
      <c r="K142" s="78" t="s">
        <v>1</v>
      </c>
      <c r="L142" s="58"/>
    </row>
    <row r="143" spans="1:12" x14ac:dyDescent="0.3">
      <c r="A143" s="88" t="str">
        <f t="shared" si="2"/>
        <v xml:space="preserve">  </v>
      </c>
      <c r="B143" s="78"/>
      <c r="C143" s="75"/>
      <c r="D143" s="78"/>
      <c r="E143" s="76" t="s">
        <v>1</v>
      </c>
      <c r="F143" s="76" t="s">
        <v>1</v>
      </c>
      <c r="G143" s="78"/>
      <c r="H143" s="76" t="s">
        <v>1</v>
      </c>
      <c r="I143" s="76" t="s">
        <v>1</v>
      </c>
      <c r="J143" s="76" t="s">
        <v>1</v>
      </c>
      <c r="K143" s="78" t="s">
        <v>1</v>
      </c>
      <c r="L143" s="58"/>
    </row>
    <row r="144" spans="1:12" x14ac:dyDescent="0.3">
      <c r="A144" s="88" t="str">
        <f t="shared" si="2"/>
        <v xml:space="preserve">  </v>
      </c>
      <c r="B144" s="78"/>
      <c r="C144" s="75"/>
      <c r="D144" s="78"/>
      <c r="E144" s="76" t="s">
        <v>1</v>
      </c>
      <c r="F144" s="76" t="s">
        <v>1</v>
      </c>
      <c r="G144" s="78"/>
      <c r="H144" s="76" t="s">
        <v>1</v>
      </c>
      <c r="I144" s="76" t="s">
        <v>1</v>
      </c>
      <c r="J144" s="76" t="s">
        <v>1</v>
      </c>
      <c r="K144" s="78" t="s">
        <v>1</v>
      </c>
      <c r="L144" s="58"/>
    </row>
    <row r="145" spans="1:12" x14ac:dyDescent="0.3">
      <c r="A145" s="89" t="str">
        <f t="shared" si="2"/>
        <v xml:space="preserve">  </v>
      </c>
      <c r="B145" s="90"/>
      <c r="C145" s="91"/>
      <c r="D145" s="90"/>
      <c r="E145" s="92" t="s">
        <v>1</v>
      </c>
      <c r="F145" s="92" t="s">
        <v>1</v>
      </c>
      <c r="G145" s="90"/>
      <c r="H145" s="92" t="s">
        <v>1</v>
      </c>
      <c r="I145" s="76" t="s">
        <v>1</v>
      </c>
      <c r="J145" s="76" t="s">
        <v>1</v>
      </c>
      <c r="K145" s="90" t="s">
        <v>1</v>
      </c>
      <c r="L145" s="58"/>
    </row>
  </sheetData>
  <mergeCells count="1">
    <mergeCell ref="B3:H3"/>
  </mergeCells>
  <phoneticPr fontId="27" type="noConversion"/>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4">
        <x14:dataValidation type="list" allowBlank="1" showInputMessage="1" showErrorMessage="1" xr:uid="{1F97744B-E55D-41FB-916E-302179E991B7}">
          <x14:formula1>
            <xm:f>'Drop down list'!$M$2:$M$7</xm:f>
          </x14:formula1>
          <xm:sqref>F6:F145</xm:sqref>
        </x14:dataValidation>
        <x14:dataValidation type="list" allowBlank="1" showInputMessage="1" showErrorMessage="1" xr:uid="{4D7DDBB5-1C2D-4272-A832-3A50DEE865C0}">
          <x14:formula1>
            <xm:f>'Drop down list'!$T$2:$T$4</xm:f>
          </x14:formula1>
          <xm:sqref>K6:K145</xm:sqref>
        </x14:dataValidation>
        <x14:dataValidation type="list" allowBlank="1" showInputMessage="1" showErrorMessage="1" xr:uid="{C7912842-B7F4-4F7E-A524-DAFB2B742346}">
          <x14:formula1>
            <xm:f>'Drop down list'!$M$2:$M$6</xm:f>
          </x14:formula1>
          <xm:sqref>E6:E145</xm:sqref>
        </x14:dataValidation>
        <x14:dataValidation type="list" allowBlank="1" showInputMessage="1" showErrorMessage="1" xr:uid="{CF319EFA-1F82-4BA5-BE1F-647132EA93EA}">
          <x14:formula1>
            <xm:f>'Drop down list'!$R$2:$R$12</xm:f>
          </x14:formula1>
          <xm:sqref>H6:J145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E7ECA-D097-4646-B762-DBB33FC13252}">
  <sheetPr>
    <tabColor theme="7" tint="0.59999389629810485"/>
  </sheetPr>
  <dimension ref="A1:B25"/>
  <sheetViews>
    <sheetView zoomScale="85" zoomScaleNormal="85" workbookViewId="0">
      <selection activeCell="A2" sqref="A2"/>
    </sheetView>
  </sheetViews>
  <sheetFormatPr defaultRowHeight="16.5" x14ac:dyDescent="0.3"/>
  <cols>
    <col min="1" max="1" width="86.5703125" style="67" customWidth="1"/>
    <col min="2" max="16384" width="9.140625" style="67"/>
  </cols>
  <sheetData>
    <row r="1" spans="1:2" ht="31.5" x14ac:dyDescent="0.3">
      <c r="A1" s="94" t="s">
        <v>205</v>
      </c>
      <c r="B1" s="67" t="s">
        <v>209</v>
      </c>
    </row>
    <row r="2" spans="1:2" x14ac:dyDescent="0.3">
      <c r="A2" s="78" t="s">
        <v>292</v>
      </c>
      <c r="B2" s="93" t="s">
        <v>212</v>
      </c>
    </row>
    <row r="3" spans="1:2" x14ac:dyDescent="0.3">
      <c r="A3" s="78" t="s">
        <v>293</v>
      </c>
    </row>
    <row r="4" spans="1:2" x14ac:dyDescent="0.3">
      <c r="A4" s="78"/>
    </row>
    <row r="5" spans="1:2" x14ac:dyDescent="0.3">
      <c r="A5" s="78"/>
    </row>
    <row r="6" spans="1:2" x14ac:dyDescent="0.3">
      <c r="A6" s="78"/>
    </row>
    <row r="7" spans="1:2" x14ac:dyDescent="0.3">
      <c r="A7" s="78"/>
    </row>
    <row r="8" spans="1:2" x14ac:dyDescent="0.3">
      <c r="A8" s="78"/>
    </row>
    <row r="9" spans="1:2" x14ac:dyDescent="0.3">
      <c r="A9" s="78"/>
    </row>
    <row r="10" spans="1:2" x14ac:dyDescent="0.3">
      <c r="A10" s="78"/>
    </row>
    <row r="11" spans="1:2" x14ac:dyDescent="0.3">
      <c r="A11" s="78"/>
    </row>
    <row r="12" spans="1:2" x14ac:dyDescent="0.3">
      <c r="A12" s="78"/>
    </row>
    <row r="13" spans="1:2" x14ac:dyDescent="0.3">
      <c r="A13" s="78"/>
    </row>
    <row r="14" spans="1:2" x14ac:dyDescent="0.3">
      <c r="A14" s="78"/>
    </row>
    <row r="15" spans="1:2" x14ac:dyDescent="0.3">
      <c r="A15" s="78"/>
    </row>
    <row r="16" spans="1:2" x14ac:dyDescent="0.3">
      <c r="A16" s="78"/>
    </row>
    <row r="17" spans="1:1" x14ac:dyDescent="0.3">
      <c r="A17" s="78"/>
    </row>
    <row r="18" spans="1:1" x14ac:dyDescent="0.3">
      <c r="A18" s="78"/>
    </row>
    <row r="19" spans="1:1" x14ac:dyDescent="0.3">
      <c r="A19" s="78"/>
    </row>
    <row r="20" spans="1:1" x14ac:dyDescent="0.3">
      <c r="A20" s="78"/>
    </row>
    <row r="21" spans="1:1" x14ac:dyDescent="0.3">
      <c r="A21" s="78"/>
    </row>
    <row r="22" spans="1:1" x14ac:dyDescent="0.3">
      <c r="A22" s="78"/>
    </row>
    <row r="23" spans="1:1" x14ac:dyDescent="0.3">
      <c r="A23" s="78"/>
    </row>
    <row r="24" spans="1:1" x14ac:dyDescent="0.3">
      <c r="A24" s="78"/>
    </row>
    <row r="25" spans="1:1" x14ac:dyDescent="0.3">
      <c r="A25" s="7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B4C8B-5309-4CF3-A664-7BFCA5BF161A}">
  <sheetPr>
    <tabColor rgb="FFD6BBEB"/>
  </sheetPr>
  <dimension ref="A1:S144"/>
  <sheetViews>
    <sheetView zoomScale="85" zoomScaleNormal="85" workbookViewId="0">
      <pane xSplit="2" ySplit="9" topLeftCell="J10" activePane="bottomRight" state="frozen"/>
      <selection activeCell="J10" sqref="J10"/>
      <selection pane="topRight" activeCell="J10" sqref="J10"/>
      <selection pane="bottomLeft" activeCell="J10" sqref="J10"/>
      <selection pane="bottomRight" activeCell="G7" sqref="G7"/>
    </sheetView>
  </sheetViews>
  <sheetFormatPr defaultRowHeight="16.5" x14ac:dyDescent="0.3"/>
  <cols>
    <col min="1" max="1" width="17.7109375" style="64" customWidth="1"/>
    <col min="2" max="2" width="29.5703125" style="64" customWidth="1"/>
    <col min="3" max="3" width="31.42578125" style="64" customWidth="1"/>
    <col min="4" max="4" width="27.85546875" style="64" customWidth="1"/>
    <col min="5" max="5" width="26.42578125" style="64" customWidth="1"/>
    <col min="6" max="12" width="28.85546875" style="64" customWidth="1"/>
    <col min="13" max="13" width="25.42578125" style="64" customWidth="1"/>
    <col min="14" max="15" width="28.42578125" style="64" customWidth="1"/>
    <col min="16" max="16" width="44.42578125" style="64" customWidth="1"/>
    <col min="17" max="17" width="20.7109375" style="64" hidden="1" customWidth="1"/>
    <col min="18" max="18" width="31.85546875" style="95" customWidth="1"/>
    <col min="19" max="19" width="35.42578125" style="67" customWidth="1"/>
    <col min="20" max="16384" width="9.140625" style="64"/>
  </cols>
  <sheetData>
    <row r="1" spans="1:19" ht="22.5" x14ac:dyDescent="0.25">
      <c r="A1" s="8" t="s">
        <v>220</v>
      </c>
      <c r="S1" s="64"/>
    </row>
    <row r="2" spans="1:19" x14ac:dyDescent="0.2">
      <c r="A2" s="3" t="s">
        <v>165</v>
      </c>
      <c r="S2" s="64"/>
    </row>
    <row r="3" spans="1:19" x14ac:dyDescent="0.25">
      <c r="A3" s="64" t="s">
        <v>207</v>
      </c>
      <c r="S3" s="64"/>
    </row>
    <row r="4" spans="1:19" x14ac:dyDescent="0.25">
      <c r="A4" s="64" t="s">
        <v>214</v>
      </c>
      <c r="S4" s="64"/>
    </row>
    <row r="5" spans="1:19" ht="16.5" customHeight="1" x14ac:dyDescent="0.25">
      <c r="A5" s="153" t="s">
        <v>405</v>
      </c>
      <c r="B5" s="153"/>
      <c r="C5" s="153"/>
      <c r="D5" s="153"/>
      <c r="E5" s="153"/>
      <c r="F5" s="153"/>
      <c r="G5" s="153"/>
      <c r="H5" s="153"/>
      <c r="I5" s="153"/>
      <c r="J5" s="153"/>
      <c r="K5" s="153"/>
      <c r="L5" s="153"/>
      <c r="M5" s="153"/>
      <c r="N5" s="153"/>
      <c r="O5" s="95"/>
      <c r="S5" s="64"/>
    </row>
    <row r="6" spans="1:19" x14ac:dyDescent="0.25">
      <c r="A6" s="153"/>
      <c r="B6" s="153"/>
      <c r="C6" s="153"/>
      <c r="D6" s="153"/>
      <c r="E6" s="153"/>
      <c r="F6" s="153"/>
      <c r="G6" s="153"/>
      <c r="H6" s="153"/>
      <c r="I6" s="153"/>
      <c r="J6" s="153"/>
      <c r="K6" s="153"/>
      <c r="L6" s="153"/>
      <c r="M6" s="153"/>
      <c r="N6" s="153"/>
      <c r="O6" s="95"/>
      <c r="S6" s="64"/>
    </row>
    <row r="7" spans="1:19" x14ac:dyDescent="0.25">
      <c r="A7" s="133" t="s">
        <v>404</v>
      </c>
      <c r="B7" s="95"/>
      <c r="C7" s="95"/>
      <c r="D7" s="95"/>
      <c r="E7" s="95"/>
      <c r="F7" s="95"/>
      <c r="G7" s="95"/>
      <c r="H7" s="95"/>
      <c r="I7" s="95"/>
      <c r="J7" s="95"/>
      <c r="K7" s="95"/>
      <c r="L7" s="95"/>
      <c r="M7" s="95"/>
      <c r="N7" s="95"/>
      <c r="O7" s="95"/>
      <c r="S7" s="64"/>
    </row>
    <row r="8" spans="1:19" ht="30" customHeight="1" thickBot="1" x14ac:dyDescent="0.3">
      <c r="A8" s="12" t="s">
        <v>407</v>
      </c>
      <c r="R8" s="64"/>
      <c r="S8" s="64"/>
    </row>
    <row r="9" spans="1:19" s="11" customFormat="1" ht="63" customHeight="1" thickBot="1" x14ac:dyDescent="0.3">
      <c r="A9" s="40" t="s">
        <v>110</v>
      </c>
      <c r="B9" s="41" t="s">
        <v>140</v>
      </c>
      <c r="C9" s="25" t="s">
        <v>193</v>
      </c>
      <c r="D9" s="25" t="s">
        <v>194</v>
      </c>
      <c r="E9" s="25" t="s">
        <v>26</v>
      </c>
      <c r="F9" s="38" t="s">
        <v>13</v>
      </c>
      <c r="G9" s="25" t="s">
        <v>155</v>
      </c>
      <c r="H9" s="25" t="s">
        <v>130</v>
      </c>
      <c r="I9" s="25" t="s">
        <v>387</v>
      </c>
      <c r="J9" s="25" t="s">
        <v>388</v>
      </c>
      <c r="K9" s="38" t="s">
        <v>142</v>
      </c>
      <c r="L9" s="38" t="s">
        <v>370</v>
      </c>
      <c r="M9" s="41" t="s">
        <v>118</v>
      </c>
      <c r="N9" s="42" t="s">
        <v>213</v>
      </c>
      <c r="O9" s="41" t="s">
        <v>365</v>
      </c>
      <c r="P9" s="41" t="s">
        <v>144</v>
      </c>
      <c r="Q9" s="41" t="s">
        <v>108</v>
      </c>
      <c r="R9" s="41" t="s">
        <v>116</v>
      </c>
      <c r="S9" s="48" t="s">
        <v>363</v>
      </c>
    </row>
    <row r="10" spans="1:19" x14ac:dyDescent="0.25">
      <c r="A10" s="96" t="str">
        <f t="shared" ref="A10:A73" si="0">RIGHT(B10,4)</f>
        <v>2023</v>
      </c>
      <c r="B10" s="62" t="s">
        <v>291</v>
      </c>
      <c r="C10" s="97" t="str">
        <f>IFERROR(VLOOKUP($B10,'2a. Staff Data (FTFFT)'!$A:$N,5,0),"")</f>
        <v>AQF 9 - Masters Degree</v>
      </c>
      <c r="D10" s="97" t="str">
        <f>IFERROR(VLOOKUP($B10,'2a. Staff Data (FTFFT)'!$A:$N,6,0),"")</f>
        <v>AQF 9 - Masters Degree</v>
      </c>
      <c r="E10" s="97" t="str">
        <f>IFERROR(VLOOKUP($B10,'2a. Staff Data (FTFFT)'!$A:$N,7,0),"")</f>
        <v>Level C</v>
      </c>
      <c r="F10" s="97" t="str">
        <f>IFERROR(VLOOKUP($B10,'2a. Staff Data (FTFFT)'!$A:$N,8,0),"")</f>
        <v>Teaching only/Education focused</v>
      </c>
      <c r="G10" s="97" t="str">
        <f>IFERROR(VLOOKUP($B10,'2a. Staff Data (FTFFT)'!$A:$N,9,0),"")</f>
        <v>PSY02132132125</v>
      </c>
      <c r="H10" s="97" t="str">
        <f>IFERROR(VLOOKUP($B10,'2a. Staff Data (FTFFT)'!$A:$N,10,0),"")</f>
        <v>Counselling psychology </v>
      </c>
      <c r="I10" s="97" t="str">
        <f>IFERROR(VLOOKUP($B10,'2a. Staff Data (FTFFT)'!$A:$N,11,0),"")</f>
        <v>Community psychology </v>
      </c>
      <c r="J10" s="97" t="str">
        <f>IFERROR(VLOOKUP($B10,'2a. Staff Data (FTFFT)'!$A:$N,12,0),"")</f>
        <v>Select from list</v>
      </c>
      <c r="K10" s="97" t="str">
        <f>IFERROR(VLOOKUP($B10,'2a. Staff Data (FTFFT)'!$A:$N,13,0),"")</f>
        <v>Yes</v>
      </c>
      <c r="L10" s="97" t="str">
        <f>IFERROR(VLOOKUP($B10,'2a. Staff Data (FTFFT)'!$A:$N,14,0),"")</f>
        <v>Yes</v>
      </c>
      <c r="M10" s="62" t="s">
        <v>8</v>
      </c>
      <c r="N10" s="72" t="s">
        <v>292</v>
      </c>
      <c r="O10" s="72" t="s">
        <v>128</v>
      </c>
      <c r="P10" s="62">
        <v>0.1</v>
      </c>
      <c r="Q10" s="98">
        <f t="shared" ref="Q10:Q41" si="1">SUMIF($B:$B,$B10,$P:$P)</f>
        <v>1</v>
      </c>
      <c r="R10" s="51" t="b">
        <f t="shared" ref="R10:R41" si="2">IF(Q10&gt;1,"This staff member has a total FTE exceeding 1. Please check the rows are correctly populated",IF(Q10="",""))</f>
        <v>0</v>
      </c>
      <c r="S10" s="99"/>
    </row>
    <row r="11" spans="1:19" x14ac:dyDescent="0.25">
      <c r="A11" s="96" t="str">
        <f>RIGHT(B11,4)</f>
        <v>2023</v>
      </c>
      <c r="B11" s="62" t="s">
        <v>291</v>
      </c>
      <c r="C11" s="100" t="str">
        <f>IFERROR(VLOOKUP($B11,'2a. Staff Data (FTFFT)'!$A:$N,5,0),"")</f>
        <v>AQF 9 - Masters Degree</v>
      </c>
      <c r="D11" s="100" t="str">
        <f>IFERROR(VLOOKUP($B11,'2a. Staff Data (FTFFT)'!$A:$N,6,0),"")</f>
        <v>AQF 9 - Masters Degree</v>
      </c>
      <c r="E11" s="100" t="str">
        <f>IFERROR(VLOOKUP($B11,'2a. Staff Data (FTFFT)'!$A:$N,7,0),"")</f>
        <v>Level C</v>
      </c>
      <c r="F11" s="100" t="str">
        <f>IFERROR(VLOOKUP($B11,'2a. Staff Data (FTFFT)'!$A:$N,8,0),"")</f>
        <v>Teaching only/Education focused</v>
      </c>
      <c r="G11" s="97" t="str">
        <f>IFERROR(VLOOKUP($B11,'2a. Staff Data (FTFFT)'!$A:$N,9,0),"")</f>
        <v>PSY02132132125</v>
      </c>
      <c r="H11" s="97" t="str">
        <f>IFERROR(VLOOKUP($B11,'2a. Staff Data (FTFFT)'!$A:$N,10,0),"")</f>
        <v>Counselling psychology </v>
      </c>
      <c r="I11" s="97" t="str">
        <f>IFERROR(VLOOKUP($B11,'2a. Staff Data (FTFFT)'!$A:$N,11,0),"")</f>
        <v>Community psychology </v>
      </c>
      <c r="J11" s="97" t="str">
        <f>IFERROR(VLOOKUP($B11,'2a. Staff Data (FTFFT)'!$A:$N,12,0),"")</f>
        <v>Select from list</v>
      </c>
      <c r="K11" s="97" t="str">
        <f>IFERROR(VLOOKUP($B11,'2a. Staff Data (FTFFT)'!$A:$N,13,0),"")</f>
        <v>Yes</v>
      </c>
      <c r="L11" s="97" t="str">
        <f>IFERROR(VLOOKUP($B11,'2a. Staff Data (FTFFT)'!$A:$N,14,0),"")</f>
        <v>Yes</v>
      </c>
      <c r="M11" s="62" t="s">
        <v>8</v>
      </c>
      <c r="N11" s="72" t="s">
        <v>292</v>
      </c>
      <c r="O11" s="72" t="s">
        <v>128</v>
      </c>
      <c r="P11" s="61">
        <v>0.1</v>
      </c>
      <c r="Q11" s="101">
        <f t="shared" si="1"/>
        <v>1</v>
      </c>
      <c r="R11" s="32" t="b">
        <f>IF(Q11&gt;1,"This staff member has a total FTE exceeding 1. Please check the rows are correctly populated",IF(Q11="",""))</f>
        <v>0</v>
      </c>
      <c r="S11" s="102"/>
    </row>
    <row r="12" spans="1:19" x14ac:dyDescent="0.25">
      <c r="A12" s="103" t="str">
        <f t="shared" si="0"/>
        <v>2023</v>
      </c>
      <c r="B12" s="62" t="s">
        <v>197</v>
      </c>
      <c r="C12" s="100" t="str">
        <f>IFERROR(VLOOKUP($B12,'2a. Staff Data (FTFFT)'!$A:$N,5,0),"")</f>
        <v>AQF 9 - Masters Degree</v>
      </c>
      <c r="D12" s="100" t="str">
        <f>IFERROR(VLOOKUP($B12,'2a. Staff Data (FTFFT)'!$A:$N,6,0),"")</f>
        <v>AQF 9 - Masters Degree</v>
      </c>
      <c r="E12" s="100" t="str">
        <f>IFERROR(VLOOKUP($B12,'2a. Staff Data (FTFFT)'!$A:$N,7,0),"")</f>
        <v>Level B</v>
      </c>
      <c r="F12" s="100" t="str">
        <f>IFERROR(VLOOKUP($B12,'2a. Staff Data (FTFFT)'!$A:$N,8,0),"")</f>
        <v>Teaching and research</v>
      </c>
      <c r="G12" s="97" t="str">
        <f>IFERROR(VLOOKUP($B12,'2a. Staff Data (FTFFT)'!$A:$N,9,0),"")</f>
        <v>PSY00000000001</v>
      </c>
      <c r="H12" s="97" t="str">
        <f>IFERROR(VLOOKUP($B12,'2a. Staff Data (FTFFT)'!$A:$N,10,0),"")</f>
        <v>Clinical psychology</v>
      </c>
      <c r="I12" s="97" t="str">
        <f>IFERROR(VLOOKUP($B12,'2a. Staff Data (FTFFT)'!$A:$N,11,0),"")</f>
        <v>Counselling psychology </v>
      </c>
      <c r="J12" s="97" t="str">
        <f>IFERROR(VLOOKUP($B12,'2a. Staff Data (FTFFT)'!$A:$N,12,0),"")</f>
        <v>Forensic psychology </v>
      </c>
      <c r="K12" s="97" t="str">
        <f>IFERROR(VLOOKUP($B12,'2a. Staff Data (FTFFT)'!$A:$N,13,0),"")</f>
        <v>Yes</v>
      </c>
      <c r="L12" s="97" t="str">
        <f>IFERROR(VLOOKUP($B12,'2a. Staff Data (FTFFT)'!$A:$N,14,0),"")</f>
        <v>Yes</v>
      </c>
      <c r="M12" s="62" t="s">
        <v>2</v>
      </c>
      <c r="N12" s="72" t="s">
        <v>292</v>
      </c>
      <c r="O12" s="72" t="s">
        <v>129</v>
      </c>
      <c r="P12" s="61">
        <v>0.8</v>
      </c>
      <c r="Q12" s="101">
        <f t="shared" si="1"/>
        <v>0.8</v>
      </c>
      <c r="R12" s="32" t="b">
        <f t="shared" si="2"/>
        <v>0</v>
      </c>
      <c r="S12" s="102"/>
    </row>
    <row r="13" spans="1:19" x14ac:dyDescent="0.25">
      <c r="A13" s="96" t="str">
        <f>RIGHT(B13,4)</f>
        <v>2023</v>
      </c>
      <c r="B13" s="62" t="s">
        <v>289</v>
      </c>
      <c r="C13" s="100" t="str">
        <f>IFERROR(VLOOKUP($B13,'2a. Staff Data (FTFFT)'!$A:$N,5,0),"")</f>
        <v>AQF 9 - Masters Degree</v>
      </c>
      <c r="D13" s="100" t="str">
        <f>IFERROR(VLOOKUP($B13,'2a. Staff Data (FTFFT)'!$A:$N,6,0),"")</f>
        <v>None</v>
      </c>
      <c r="E13" s="100" t="str">
        <f>IFERROR(VLOOKUP($B13,'2a. Staff Data (FTFFT)'!$A:$N,7,0),"")</f>
        <v>Level B</v>
      </c>
      <c r="F13" s="100" t="str">
        <f>IFERROR(VLOOKUP($B13,'2a. Staff Data (FTFFT)'!$A:$N,8,0),"")</f>
        <v>Teaching only/Education focused</v>
      </c>
      <c r="G13" s="97" t="str">
        <f>IFERROR(VLOOKUP($B13,'2a. Staff Data (FTFFT)'!$A:$N,9,0),"")</f>
        <v>PSY21232232333</v>
      </c>
      <c r="H13" s="97" t="str">
        <f>IFERROR(VLOOKUP($B13,'2a. Staff Data (FTFFT)'!$A:$N,10,0),"")</f>
        <v>Clinical psychology</v>
      </c>
      <c r="I13" s="97" t="str">
        <f>IFERROR(VLOOKUP($B13,'2a. Staff Data (FTFFT)'!$A:$N,11,0),"")</f>
        <v>Forensic psychology </v>
      </c>
      <c r="J13" s="97" t="str">
        <f>IFERROR(VLOOKUP($B13,'2a. Staff Data (FTFFT)'!$A:$N,12,0),"")</f>
        <v>Select from list</v>
      </c>
      <c r="K13" s="97" t="str">
        <f>IFERROR(VLOOKUP($B13,'2a. Staff Data (FTFFT)'!$A:$N,13,0),"")</f>
        <v>No</v>
      </c>
      <c r="L13" s="97" t="str">
        <f>IFERROR(VLOOKUP($B13,'2a. Staff Data (FTFFT)'!$A:$N,14,0),"")</f>
        <v>Yes</v>
      </c>
      <c r="M13" s="62" t="s">
        <v>2</v>
      </c>
      <c r="N13" s="72" t="s">
        <v>292</v>
      </c>
      <c r="O13" s="72" t="s">
        <v>129</v>
      </c>
      <c r="P13" s="61">
        <v>0.6</v>
      </c>
      <c r="Q13" s="101">
        <f t="shared" si="1"/>
        <v>0.8</v>
      </c>
      <c r="R13" s="32" t="b">
        <f>IF(Q13&gt;1,"This staff member has a total FTE exceeding 1. Please check the rows are correctly populated",IF(Q13="",""))</f>
        <v>0</v>
      </c>
      <c r="S13" s="102"/>
    </row>
    <row r="14" spans="1:19" x14ac:dyDescent="0.25">
      <c r="A14" s="103" t="str">
        <f t="shared" si="0"/>
        <v>2023</v>
      </c>
      <c r="B14" s="62" t="s">
        <v>289</v>
      </c>
      <c r="C14" s="100" t="str">
        <f>IFERROR(VLOOKUP($B14,'2a. Staff Data (FTFFT)'!$A:$N,5,0),"")</f>
        <v>AQF 9 - Masters Degree</v>
      </c>
      <c r="D14" s="100" t="str">
        <f>IFERROR(VLOOKUP($B14,'2a. Staff Data (FTFFT)'!$A:$N,6,0),"")</f>
        <v>None</v>
      </c>
      <c r="E14" s="100" t="str">
        <f>IFERROR(VLOOKUP($B14,'2a. Staff Data (FTFFT)'!$A:$N,7,0),"")</f>
        <v>Level B</v>
      </c>
      <c r="F14" s="100" t="str">
        <f>IFERROR(VLOOKUP($B14,'2a. Staff Data (FTFFT)'!$A:$N,8,0),"")</f>
        <v>Teaching only/Education focused</v>
      </c>
      <c r="G14" s="97" t="str">
        <f>IFERROR(VLOOKUP($B14,'2a. Staff Data (FTFFT)'!$A:$N,9,0),"")</f>
        <v>PSY21232232333</v>
      </c>
      <c r="H14" s="97" t="str">
        <f>IFERROR(VLOOKUP($B14,'2a. Staff Data (FTFFT)'!$A:$N,10,0),"")</f>
        <v>Clinical psychology</v>
      </c>
      <c r="I14" s="97" t="str">
        <f>IFERROR(VLOOKUP($B14,'2a. Staff Data (FTFFT)'!$A:$N,11,0),"")</f>
        <v>Forensic psychology </v>
      </c>
      <c r="J14" s="97" t="str">
        <f>IFERROR(VLOOKUP($B14,'2a. Staff Data (FTFFT)'!$A:$N,12,0),"")</f>
        <v>Select from list</v>
      </c>
      <c r="K14" s="97" t="str">
        <f>IFERROR(VLOOKUP($B14,'2a. Staff Data (FTFFT)'!$A:$N,13,0),"")</f>
        <v>No</v>
      </c>
      <c r="L14" s="97" t="str">
        <f>IFERROR(VLOOKUP($B14,'2a. Staff Data (FTFFT)'!$A:$N,14,0),"")</f>
        <v>Yes</v>
      </c>
      <c r="M14" s="62" t="s">
        <v>8</v>
      </c>
      <c r="N14" s="72" t="s">
        <v>292</v>
      </c>
      <c r="O14" s="72" t="s">
        <v>128</v>
      </c>
      <c r="P14" s="61">
        <v>0.2</v>
      </c>
      <c r="Q14" s="101">
        <f t="shared" si="1"/>
        <v>0.8</v>
      </c>
      <c r="R14" s="49" t="b">
        <f t="shared" si="2"/>
        <v>0</v>
      </c>
      <c r="S14" s="102"/>
    </row>
    <row r="15" spans="1:19" x14ac:dyDescent="0.25">
      <c r="A15" s="96" t="str">
        <f t="shared" ref="A15" si="3">RIGHT(B15,4)</f>
        <v>2023</v>
      </c>
      <c r="B15" s="62" t="s">
        <v>287</v>
      </c>
      <c r="C15" s="100" t="str">
        <f>IFERROR(VLOOKUP($B15,'2a. Staff Data (FTFFT)'!$A:$N,5,0),"")</f>
        <v>AQF 10 - Doctoral Degree</v>
      </c>
      <c r="D15" s="100" t="str">
        <f>IFERROR(VLOOKUP($B15,'2a. Staff Data (FTFFT)'!$A:$N,6,0),"")</f>
        <v>AQF 9 - Masters Degree</v>
      </c>
      <c r="E15" s="100" t="str">
        <f>IFERROR(VLOOKUP($B15,'2a. Staff Data (FTFFT)'!$A:$N,7,0),"")</f>
        <v>Level D</v>
      </c>
      <c r="F15" s="100" t="str">
        <f>IFERROR(VLOOKUP($B15,'2a. Staff Data (FTFFT)'!$A:$N,8,0),"")</f>
        <v>Teaching and research</v>
      </c>
      <c r="G15" s="97" t="str">
        <f>IFERROR(VLOOKUP($B15,'2a. Staff Data (FTFFT)'!$A:$N,9,0),"")</f>
        <v>PSY23332223333</v>
      </c>
      <c r="H15" s="97" t="str">
        <f>IFERROR(VLOOKUP($B15,'2a. Staff Data (FTFFT)'!$A:$N,10,0),"")</f>
        <v>Forensic psychology </v>
      </c>
      <c r="I15" s="97" t="str">
        <f>IFERROR(VLOOKUP($B15,'2a. Staff Data (FTFFT)'!$A:$N,11,0),"")</f>
        <v>Select from list</v>
      </c>
      <c r="J15" s="97" t="str">
        <f>IFERROR(VLOOKUP($B15,'2a. Staff Data (FTFFT)'!$A:$N,12,0),"")</f>
        <v>Select from list</v>
      </c>
      <c r="K15" s="97" t="str">
        <f>IFERROR(VLOOKUP($B15,'2a. Staff Data (FTFFT)'!$A:$N,13,0),"")</f>
        <v>Yes</v>
      </c>
      <c r="L15" s="97" t="str">
        <f>IFERROR(VLOOKUP($B15,'2a. Staff Data (FTFFT)'!$A:$N,14,0),"")</f>
        <v>Yes</v>
      </c>
      <c r="M15" s="62" t="s">
        <v>8</v>
      </c>
      <c r="N15" s="72" t="s">
        <v>292</v>
      </c>
      <c r="O15" s="72" t="s">
        <v>128</v>
      </c>
      <c r="P15" s="61">
        <v>0.6</v>
      </c>
      <c r="Q15" s="101">
        <f t="shared" si="1"/>
        <v>0.6</v>
      </c>
      <c r="R15" s="49" t="b">
        <f t="shared" si="2"/>
        <v>0</v>
      </c>
      <c r="S15" s="102"/>
    </row>
    <row r="16" spans="1:19" x14ac:dyDescent="0.25">
      <c r="A16" s="96" t="str">
        <f t="shared" si="0"/>
        <v>2023</v>
      </c>
      <c r="B16" s="62" t="s">
        <v>288</v>
      </c>
      <c r="C16" s="100" t="str">
        <f>IFERROR(VLOOKUP($B16,'2a. Staff Data (FTFFT)'!$A:$N,5,0),"")</f>
        <v>AQF 9 - Masters Degree</v>
      </c>
      <c r="D16" s="100" t="str">
        <f>IFERROR(VLOOKUP($B16,'2a. Staff Data (FTFFT)'!$A:$N,6,0),"")</f>
        <v>AQF 9 - Masters Degree</v>
      </c>
      <c r="E16" s="100" t="str">
        <f>IFERROR(VLOOKUP($B16,'2a. Staff Data (FTFFT)'!$A:$N,7,0),"")</f>
        <v>Level D</v>
      </c>
      <c r="F16" s="100" t="str">
        <f>IFERROR(VLOOKUP($B16,'2a. Staff Data (FTFFT)'!$A:$N,8,0),"")</f>
        <v>Teaching and research</v>
      </c>
      <c r="G16" s="97" t="str">
        <f>IFERROR(VLOOKUP($B16,'2a. Staff Data (FTFFT)'!$A:$N,9,0),"")</f>
        <v>PSY01111111111</v>
      </c>
      <c r="H16" s="97" t="str">
        <f>IFERROR(VLOOKUP($B16,'2a. Staff Data (FTFFT)'!$A:$N,10,0),"")</f>
        <v>None</v>
      </c>
      <c r="I16" s="97" t="str">
        <f>IFERROR(VLOOKUP($B16,'2a. Staff Data (FTFFT)'!$A:$N,11,0),"")</f>
        <v>Select from list</v>
      </c>
      <c r="J16" s="97" t="str">
        <f>IFERROR(VLOOKUP($B16,'2a. Staff Data (FTFFT)'!$A:$N,12,0),"")</f>
        <v>Select from list</v>
      </c>
      <c r="K16" s="97" t="str">
        <f>IFERROR(VLOOKUP($B16,'2a. Staff Data (FTFFT)'!$A:$N,13,0),"")</f>
        <v>Yes</v>
      </c>
      <c r="L16" s="97" t="str">
        <f>IFERROR(VLOOKUP($B16,'2a. Staff Data (FTFFT)'!$A:$N,14,0),"")</f>
        <v>Yes</v>
      </c>
      <c r="M16" s="62" t="s">
        <v>8</v>
      </c>
      <c r="N16" s="72" t="s">
        <v>292</v>
      </c>
      <c r="O16" s="72" t="s">
        <v>128</v>
      </c>
      <c r="P16" s="61">
        <v>0.5</v>
      </c>
      <c r="Q16" s="101">
        <f t="shared" si="1"/>
        <v>0.5</v>
      </c>
      <c r="R16" s="32" t="b">
        <f t="shared" si="2"/>
        <v>0</v>
      </c>
      <c r="S16" s="102"/>
    </row>
    <row r="17" spans="1:19" x14ac:dyDescent="0.25">
      <c r="A17" s="96" t="str">
        <f t="shared" si="0"/>
        <v>2023</v>
      </c>
      <c r="B17" s="62" t="s">
        <v>290</v>
      </c>
      <c r="C17" s="100" t="str">
        <f>IFERROR(VLOOKUP($B17,'2a. Staff Data (FTFFT)'!$A:$N,5,0),"")</f>
        <v>AQF 10 - Doctoral Degree</v>
      </c>
      <c r="D17" s="100" t="str">
        <f>IFERROR(VLOOKUP($B17,'2a. Staff Data (FTFFT)'!$A:$N,6,0),"")</f>
        <v>AQF 9 - Masters Degree</v>
      </c>
      <c r="E17" s="100" t="str">
        <f>IFERROR(VLOOKUP($B17,'2a. Staff Data (FTFFT)'!$A:$N,7,0),"")</f>
        <v>Level C</v>
      </c>
      <c r="F17" s="100" t="str">
        <f>IFERROR(VLOOKUP($B17,'2a. Staff Data (FTFFT)'!$A:$N,8,0),"")</f>
        <v>Teaching and research</v>
      </c>
      <c r="G17" s="97" t="str">
        <f>IFERROR(VLOOKUP($B17,'2a. Staff Data (FTFFT)'!$A:$N,9,0),"")</f>
        <v>PSY02132132121</v>
      </c>
      <c r="H17" s="97" t="str">
        <f>IFERROR(VLOOKUP($B17,'2a. Staff Data (FTFFT)'!$A:$N,10,0),"")</f>
        <v>None</v>
      </c>
      <c r="I17" s="97" t="str">
        <f>IFERROR(VLOOKUP($B17,'2a. Staff Data (FTFFT)'!$A:$N,11,0),"")</f>
        <v>Select from list</v>
      </c>
      <c r="J17" s="97" t="str">
        <f>IFERROR(VLOOKUP($B17,'2a. Staff Data (FTFFT)'!$A:$N,12,0),"")</f>
        <v>Select from list</v>
      </c>
      <c r="K17" s="97" t="str">
        <f>IFERROR(VLOOKUP($B17,'2a. Staff Data (FTFFT)'!$A:$N,13,0),"")</f>
        <v>No</v>
      </c>
      <c r="L17" s="97" t="str">
        <f>IFERROR(VLOOKUP($B17,'2a. Staff Data (FTFFT)'!$A:$N,14,0),"")</f>
        <v>Yes</v>
      </c>
      <c r="M17" s="62" t="s">
        <v>2</v>
      </c>
      <c r="N17" s="104" t="s">
        <v>293</v>
      </c>
      <c r="O17" s="72" t="s">
        <v>129</v>
      </c>
      <c r="P17" s="61">
        <v>0.5</v>
      </c>
      <c r="Q17" s="101">
        <f t="shared" si="1"/>
        <v>1</v>
      </c>
      <c r="R17" s="32" t="b">
        <f t="shared" si="2"/>
        <v>0</v>
      </c>
      <c r="S17" s="102"/>
    </row>
    <row r="18" spans="1:19" x14ac:dyDescent="0.25">
      <c r="A18" s="96" t="str">
        <f>RIGHT(B18,4)</f>
        <v>2023</v>
      </c>
      <c r="B18" s="62" t="s">
        <v>290</v>
      </c>
      <c r="C18" s="100" t="str">
        <f>IFERROR(VLOOKUP($B18,'2a. Staff Data (FTFFT)'!$A:$N,5,0),"")</f>
        <v>AQF 10 - Doctoral Degree</v>
      </c>
      <c r="D18" s="100" t="str">
        <f>IFERROR(VLOOKUP($B18,'2a. Staff Data (FTFFT)'!$A:$N,6,0),"")</f>
        <v>AQF 9 - Masters Degree</v>
      </c>
      <c r="E18" s="100" t="str">
        <f>IFERROR(VLOOKUP($B18,'2a. Staff Data (FTFFT)'!$A:$N,7,0),"")</f>
        <v>Level C</v>
      </c>
      <c r="F18" s="100" t="str">
        <f>IFERROR(VLOOKUP($B18,'2a. Staff Data (FTFFT)'!$A:$N,8,0),"")</f>
        <v>Teaching and research</v>
      </c>
      <c r="G18" s="97" t="str">
        <f>IFERROR(VLOOKUP($B18,'2a. Staff Data (FTFFT)'!$A:$N,9,0),"")</f>
        <v>PSY02132132121</v>
      </c>
      <c r="H18" s="97" t="str">
        <f>IFERROR(VLOOKUP($B18,'2a. Staff Data (FTFFT)'!$A:$N,10,0),"")</f>
        <v>None</v>
      </c>
      <c r="I18" s="97" t="str">
        <f>IFERROR(VLOOKUP($B18,'2a. Staff Data (FTFFT)'!$A:$N,11,0),"")</f>
        <v>Select from list</v>
      </c>
      <c r="J18" s="97" t="str">
        <f>IFERROR(VLOOKUP($B18,'2a. Staff Data (FTFFT)'!$A:$N,12,0),"")</f>
        <v>Select from list</v>
      </c>
      <c r="K18" s="97" t="str">
        <f>IFERROR(VLOOKUP($B18,'2a. Staff Data (FTFFT)'!$A:$N,13,0),"")</f>
        <v>No</v>
      </c>
      <c r="L18" s="97" t="str">
        <f>IFERROR(VLOOKUP($B18,'2a. Staff Data (FTFFT)'!$A:$N,14,0),"")</f>
        <v>Yes</v>
      </c>
      <c r="M18" s="62" t="s">
        <v>2</v>
      </c>
      <c r="N18" s="104" t="s">
        <v>293</v>
      </c>
      <c r="O18" s="72" t="s">
        <v>129</v>
      </c>
      <c r="P18" s="61">
        <v>0.2</v>
      </c>
      <c r="Q18" s="101">
        <f t="shared" si="1"/>
        <v>1</v>
      </c>
      <c r="R18" s="32" t="b">
        <f>IF(Q18&gt;1,"This staff member has a total FTE exceeding 1. Please check the rows are correctly populated",IF(Q18="",""))</f>
        <v>0</v>
      </c>
      <c r="S18" s="102"/>
    </row>
    <row r="19" spans="1:19" x14ac:dyDescent="0.25">
      <c r="A19" s="96" t="str">
        <f t="shared" si="0"/>
        <v>2023</v>
      </c>
      <c r="B19" s="62" t="s">
        <v>291</v>
      </c>
      <c r="C19" s="100" t="str">
        <f>IFERROR(VLOOKUP($B19,'2a. Staff Data (FTFFT)'!$A:$N,5,0),"")</f>
        <v>AQF 9 - Masters Degree</v>
      </c>
      <c r="D19" s="100" t="str">
        <f>IFERROR(VLOOKUP($B19,'2a. Staff Data (FTFFT)'!$A:$N,6,0),"")</f>
        <v>AQF 9 - Masters Degree</v>
      </c>
      <c r="E19" s="100" t="str">
        <f>IFERROR(VLOOKUP($B19,'2a. Staff Data (FTFFT)'!$A:$N,7,0),"")</f>
        <v>Level C</v>
      </c>
      <c r="F19" s="100" t="str">
        <f>IFERROR(VLOOKUP($B19,'2a. Staff Data (FTFFT)'!$A:$N,8,0),"")</f>
        <v>Teaching only/Education focused</v>
      </c>
      <c r="G19" s="97" t="str">
        <f>IFERROR(VLOOKUP($B19,'2a. Staff Data (FTFFT)'!$A:$N,9,0),"")</f>
        <v>PSY02132132125</v>
      </c>
      <c r="H19" s="97" t="str">
        <f>IFERROR(VLOOKUP($B19,'2a. Staff Data (FTFFT)'!$A:$N,10,0),"")</f>
        <v>Counselling psychology </v>
      </c>
      <c r="I19" s="97" t="str">
        <f>IFERROR(VLOOKUP($B19,'2a. Staff Data (FTFFT)'!$A:$N,11,0),"")</f>
        <v>Community psychology </v>
      </c>
      <c r="J19" s="97" t="str">
        <f>IFERROR(VLOOKUP($B19,'2a. Staff Data (FTFFT)'!$A:$N,12,0),"")</f>
        <v>Select from list</v>
      </c>
      <c r="K19" s="97" t="str">
        <f>IFERROR(VLOOKUP($B19,'2a. Staff Data (FTFFT)'!$A:$N,13,0),"")</f>
        <v>Yes</v>
      </c>
      <c r="L19" s="97" t="str">
        <f>IFERROR(VLOOKUP($B19,'2a. Staff Data (FTFFT)'!$A:$N,14,0),"")</f>
        <v>Yes</v>
      </c>
      <c r="M19" s="62" t="s">
        <v>2</v>
      </c>
      <c r="N19" s="104" t="s">
        <v>293</v>
      </c>
      <c r="O19" s="72" t="s">
        <v>129</v>
      </c>
      <c r="P19" s="61">
        <v>0.6</v>
      </c>
      <c r="Q19" s="101">
        <f t="shared" si="1"/>
        <v>1</v>
      </c>
      <c r="R19" s="32" t="b">
        <f t="shared" si="2"/>
        <v>0</v>
      </c>
      <c r="S19" s="102"/>
    </row>
    <row r="20" spans="1:19" x14ac:dyDescent="0.25">
      <c r="A20" s="96" t="str">
        <f t="shared" si="0"/>
        <v>2023</v>
      </c>
      <c r="B20" s="62" t="s">
        <v>291</v>
      </c>
      <c r="C20" s="100" t="str">
        <f>IFERROR(VLOOKUP($B20,'2a. Staff Data (FTFFT)'!$A:$N,5,0),"")</f>
        <v>AQF 9 - Masters Degree</v>
      </c>
      <c r="D20" s="100" t="str">
        <f>IFERROR(VLOOKUP($B20,'2a. Staff Data (FTFFT)'!$A:$N,6,0),"")</f>
        <v>AQF 9 - Masters Degree</v>
      </c>
      <c r="E20" s="100" t="str">
        <f>IFERROR(VLOOKUP($B20,'2a. Staff Data (FTFFT)'!$A:$N,7,0),"")</f>
        <v>Level C</v>
      </c>
      <c r="F20" s="100" t="str">
        <f>IFERROR(VLOOKUP($B20,'2a. Staff Data (FTFFT)'!$A:$N,8,0),"")</f>
        <v>Teaching only/Education focused</v>
      </c>
      <c r="G20" s="97" t="str">
        <f>IFERROR(VLOOKUP($B20,'2a. Staff Data (FTFFT)'!$A:$N,9,0),"")</f>
        <v>PSY02132132125</v>
      </c>
      <c r="H20" s="97" t="str">
        <f>IFERROR(VLOOKUP($B20,'2a. Staff Data (FTFFT)'!$A:$N,10,0),"")</f>
        <v>Counselling psychology </v>
      </c>
      <c r="I20" s="97" t="str">
        <f>IFERROR(VLOOKUP($B20,'2a. Staff Data (FTFFT)'!$A:$N,11,0),"")</f>
        <v>Community psychology </v>
      </c>
      <c r="J20" s="97" t="str">
        <f>IFERROR(VLOOKUP($B20,'2a. Staff Data (FTFFT)'!$A:$N,12,0),"")</f>
        <v>Select from list</v>
      </c>
      <c r="K20" s="97" t="str">
        <f>IFERROR(VLOOKUP($B20,'2a. Staff Data (FTFFT)'!$A:$N,13,0),"")</f>
        <v>Yes</v>
      </c>
      <c r="L20" s="97" t="str">
        <f>IFERROR(VLOOKUP($B20,'2a. Staff Data (FTFFT)'!$A:$N,14,0),"")</f>
        <v>Yes</v>
      </c>
      <c r="M20" s="62" t="s">
        <v>2</v>
      </c>
      <c r="N20" s="104" t="s">
        <v>293</v>
      </c>
      <c r="O20" s="72" t="s">
        <v>129</v>
      </c>
      <c r="P20" s="61">
        <v>0.2</v>
      </c>
      <c r="Q20" s="101">
        <f t="shared" si="1"/>
        <v>1</v>
      </c>
      <c r="R20" s="32" t="b">
        <f t="shared" si="2"/>
        <v>0</v>
      </c>
      <c r="S20" s="102"/>
    </row>
    <row r="21" spans="1:19" x14ac:dyDescent="0.25">
      <c r="A21" s="96" t="str">
        <f t="shared" si="0"/>
        <v>2023</v>
      </c>
      <c r="B21" s="62" t="s">
        <v>352</v>
      </c>
      <c r="C21" s="100" t="str">
        <f>IFERROR(VLOOKUP($B21,'2a. Staff Data (FTFFT)'!$A:$N,5,0),"")</f>
        <v>AQF 10 - Doctoral Degree</v>
      </c>
      <c r="D21" s="100" t="str">
        <f>IFERROR(VLOOKUP($B21,'2a. Staff Data (FTFFT)'!$A:$N,6,0),"")</f>
        <v>AQF 9 - Masters Degree</v>
      </c>
      <c r="E21" s="100" t="str">
        <f>IFERROR(VLOOKUP($B21,'2a. Staff Data (FTFFT)'!$A:$N,7,0),"")</f>
        <v>Level C</v>
      </c>
      <c r="F21" s="100" t="str">
        <f>IFERROR(VLOOKUP($B21,'2a. Staff Data (FTFFT)'!$A:$N,8,0),"")</f>
        <v>Teaching and research</v>
      </c>
      <c r="G21" s="97" t="str">
        <f>IFERROR(VLOOKUP($B21,'2a. Staff Data (FTFFT)'!$A:$N,9,0),"")</f>
        <v>PSY56454645226</v>
      </c>
      <c r="H21" s="97" t="str">
        <f>IFERROR(VLOOKUP($B21,'2a. Staff Data (FTFFT)'!$A:$N,10,0),"")</f>
        <v>None</v>
      </c>
      <c r="I21" s="97" t="str">
        <f>IFERROR(VLOOKUP($B21,'2a. Staff Data (FTFFT)'!$A:$N,11,0),"")</f>
        <v>Select from list</v>
      </c>
      <c r="J21" s="97" t="str">
        <f>IFERROR(VLOOKUP($B21,'2a. Staff Data (FTFFT)'!$A:$N,12,0),"")</f>
        <v>Select from list</v>
      </c>
      <c r="K21" s="97" t="str">
        <f>IFERROR(VLOOKUP($B21,'2a. Staff Data (FTFFT)'!$A:$N,13,0),"")</f>
        <v>No</v>
      </c>
      <c r="L21" s="97" t="str">
        <f>IFERROR(VLOOKUP($B21,'2a. Staff Data (FTFFT)'!$A:$N,14,0),"")</f>
        <v>Yes</v>
      </c>
      <c r="M21" s="62" t="s">
        <v>2</v>
      </c>
      <c r="N21" s="104" t="s">
        <v>293</v>
      </c>
      <c r="O21" s="72" t="s">
        <v>129</v>
      </c>
      <c r="P21" s="61">
        <v>0.2</v>
      </c>
      <c r="Q21" s="101">
        <f t="shared" si="1"/>
        <v>0.2</v>
      </c>
      <c r="R21" s="32" t="b">
        <f t="shared" si="2"/>
        <v>0</v>
      </c>
      <c r="S21" s="102"/>
    </row>
    <row r="22" spans="1:19" x14ac:dyDescent="0.25">
      <c r="A22" s="96" t="str">
        <f t="shared" si="0"/>
        <v>2023</v>
      </c>
      <c r="B22" s="62" t="s">
        <v>286</v>
      </c>
      <c r="C22" s="100" t="str">
        <f>IFERROR(VLOOKUP($B22,'2a. Staff Data (FTFFT)'!$A:$N,5,0),"")</f>
        <v>AQF 9 - Masters Degree</v>
      </c>
      <c r="D22" s="100" t="str">
        <f>IFERROR(VLOOKUP($B22,'2a. Staff Data (FTFFT)'!$A:$N,6,0),"")</f>
        <v>None</v>
      </c>
      <c r="E22" s="100" t="str">
        <f>IFERROR(VLOOKUP($B22,'2a. Staff Data (FTFFT)'!$A:$N,7,0),"")</f>
        <v>Level C</v>
      </c>
      <c r="F22" s="100" t="str">
        <f>IFERROR(VLOOKUP($B22,'2a. Staff Data (FTFFT)'!$A:$N,8,0),"")</f>
        <v>Teaching only/Education focused</v>
      </c>
      <c r="G22" s="97" t="str">
        <f>IFERROR(VLOOKUP($B22,'2a. Staff Data (FTFFT)'!$A:$N,9,0),"")</f>
        <v>PSY12312111111</v>
      </c>
      <c r="H22" s="97" t="str">
        <f>IFERROR(VLOOKUP($B22,'2a. Staff Data (FTFFT)'!$A:$N,10,0),"")</f>
        <v>None</v>
      </c>
      <c r="I22" s="97" t="str">
        <f>IFERROR(VLOOKUP($B22,'2a. Staff Data (FTFFT)'!$A:$N,11,0),"")</f>
        <v>Select from list</v>
      </c>
      <c r="J22" s="97" t="str">
        <f>IFERROR(VLOOKUP($B22,'2a. Staff Data (FTFFT)'!$A:$N,12,0),"")</f>
        <v>Select from list</v>
      </c>
      <c r="K22" s="97" t="str">
        <f>IFERROR(VLOOKUP($B22,'2a. Staff Data (FTFFT)'!$A:$N,13,0),"")</f>
        <v>No</v>
      </c>
      <c r="L22" s="97" t="str">
        <f>IFERROR(VLOOKUP($B22,'2a. Staff Data (FTFFT)'!$A:$N,14,0),"")</f>
        <v>Yes</v>
      </c>
      <c r="M22" s="62" t="s">
        <v>2</v>
      </c>
      <c r="N22" s="104" t="s">
        <v>293</v>
      </c>
      <c r="O22" s="72" t="s">
        <v>129</v>
      </c>
      <c r="P22" s="61">
        <v>0.2</v>
      </c>
      <c r="Q22" s="101">
        <f t="shared" si="1"/>
        <v>0.4</v>
      </c>
      <c r="R22" s="32" t="b">
        <f t="shared" si="2"/>
        <v>0</v>
      </c>
      <c r="S22" s="102"/>
    </row>
    <row r="23" spans="1:19" x14ac:dyDescent="0.25">
      <c r="A23" s="96" t="str">
        <f t="shared" si="0"/>
        <v>2023</v>
      </c>
      <c r="B23" s="62" t="s">
        <v>286</v>
      </c>
      <c r="C23" s="100" t="str">
        <f>IFERROR(VLOOKUP($B23,'2a. Staff Data (FTFFT)'!$A:$N,5,0),"")</f>
        <v>AQF 9 - Masters Degree</v>
      </c>
      <c r="D23" s="100" t="str">
        <f>IFERROR(VLOOKUP($B23,'2a. Staff Data (FTFFT)'!$A:$N,6,0),"")</f>
        <v>None</v>
      </c>
      <c r="E23" s="100" t="str">
        <f>IFERROR(VLOOKUP($B23,'2a. Staff Data (FTFFT)'!$A:$N,7,0),"")</f>
        <v>Level C</v>
      </c>
      <c r="F23" s="100" t="str">
        <f>IFERROR(VLOOKUP($B23,'2a. Staff Data (FTFFT)'!$A:$N,8,0),"")</f>
        <v>Teaching only/Education focused</v>
      </c>
      <c r="G23" s="97" t="str">
        <f>IFERROR(VLOOKUP($B23,'2a. Staff Data (FTFFT)'!$A:$N,9,0),"")</f>
        <v>PSY12312111111</v>
      </c>
      <c r="H23" s="97" t="str">
        <f>IFERROR(VLOOKUP($B23,'2a. Staff Data (FTFFT)'!$A:$N,10,0),"")</f>
        <v>None</v>
      </c>
      <c r="I23" s="97" t="str">
        <f>IFERROR(VLOOKUP($B23,'2a. Staff Data (FTFFT)'!$A:$N,11,0),"")</f>
        <v>Select from list</v>
      </c>
      <c r="J23" s="97" t="str">
        <f>IFERROR(VLOOKUP($B23,'2a. Staff Data (FTFFT)'!$A:$N,12,0),"")</f>
        <v>Select from list</v>
      </c>
      <c r="K23" s="97" t="str">
        <f>IFERROR(VLOOKUP($B23,'2a. Staff Data (FTFFT)'!$A:$N,13,0),"")</f>
        <v>No</v>
      </c>
      <c r="L23" s="97" t="str">
        <f>IFERROR(VLOOKUP($B23,'2a. Staff Data (FTFFT)'!$A:$N,14,0),"")</f>
        <v>Yes</v>
      </c>
      <c r="M23" s="62" t="s">
        <v>2</v>
      </c>
      <c r="N23" s="104" t="s">
        <v>293</v>
      </c>
      <c r="O23" s="72" t="s">
        <v>129</v>
      </c>
      <c r="P23" s="61">
        <v>0.2</v>
      </c>
      <c r="Q23" s="101">
        <f t="shared" si="1"/>
        <v>0.4</v>
      </c>
      <c r="R23" s="32" t="b">
        <f t="shared" si="2"/>
        <v>0</v>
      </c>
      <c r="S23" s="102"/>
    </row>
    <row r="24" spans="1:19" x14ac:dyDescent="0.25">
      <c r="A24" s="96" t="str">
        <f t="shared" si="0"/>
        <v>2023</v>
      </c>
      <c r="B24" s="62" t="s">
        <v>290</v>
      </c>
      <c r="C24" s="100" t="str">
        <f>IFERROR(VLOOKUP($B24,'2a. Staff Data (FTFFT)'!$A:$N,5,0),"")</f>
        <v>AQF 10 - Doctoral Degree</v>
      </c>
      <c r="D24" s="100" t="str">
        <f>IFERROR(VLOOKUP($B24,'2a. Staff Data (FTFFT)'!$A:$N,6,0),"")</f>
        <v>AQF 9 - Masters Degree</v>
      </c>
      <c r="E24" s="100" t="str">
        <f>IFERROR(VLOOKUP($B24,'2a. Staff Data (FTFFT)'!$A:$N,7,0),"")</f>
        <v>Level C</v>
      </c>
      <c r="F24" s="100" t="str">
        <f>IFERROR(VLOOKUP($B24,'2a. Staff Data (FTFFT)'!$A:$N,8,0),"")</f>
        <v>Teaching and research</v>
      </c>
      <c r="G24" s="97" t="str">
        <f>IFERROR(VLOOKUP($B24,'2a. Staff Data (FTFFT)'!$A:$N,9,0),"")</f>
        <v>PSY02132132121</v>
      </c>
      <c r="H24" s="97" t="str">
        <f>IFERROR(VLOOKUP($B24,'2a. Staff Data (FTFFT)'!$A:$N,10,0),"")</f>
        <v>None</v>
      </c>
      <c r="I24" s="97" t="str">
        <f>IFERROR(VLOOKUP($B24,'2a. Staff Data (FTFFT)'!$A:$N,11,0),"")</f>
        <v>Select from list</v>
      </c>
      <c r="J24" s="97" t="str">
        <f>IFERROR(VLOOKUP($B24,'2a. Staff Data (FTFFT)'!$A:$N,12,0),"")</f>
        <v>Select from list</v>
      </c>
      <c r="K24" s="97" t="str">
        <f>IFERROR(VLOOKUP($B24,'2a. Staff Data (FTFFT)'!$A:$N,13,0),"")</f>
        <v>No</v>
      </c>
      <c r="L24" s="97" t="str">
        <f>IFERROR(VLOOKUP($B24,'2a. Staff Data (FTFFT)'!$A:$N,14,0),"")</f>
        <v>Yes</v>
      </c>
      <c r="M24" s="62" t="s">
        <v>2</v>
      </c>
      <c r="N24" s="104" t="s">
        <v>292</v>
      </c>
      <c r="O24" s="72" t="s">
        <v>129</v>
      </c>
      <c r="P24" s="61">
        <v>0.3</v>
      </c>
      <c r="Q24" s="101">
        <f t="shared" si="1"/>
        <v>1</v>
      </c>
      <c r="R24" s="32" t="b">
        <f t="shared" si="2"/>
        <v>0</v>
      </c>
      <c r="S24" s="102"/>
    </row>
    <row r="25" spans="1:19" x14ac:dyDescent="0.25">
      <c r="A25" s="96" t="str">
        <f t="shared" si="0"/>
        <v/>
      </c>
      <c r="B25" s="62"/>
      <c r="C25" s="100" t="str">
        <f>IFERROR(VLOOKUP($B25,'2a. Staff Data (FTFFT)'!$A:$N,5,0),"")</f>
        <v/>
      </c>
      <c r="D25" s="100" t="str">
        <f>IFERROR(VLOOKUP($B25,'2a. Staff Data (FTFFT)'!$A:$N,6,0),"")</f>
        <v/>
      </c>
      <c r="E25" s="100" t="str">
        <f>IFERROR(VLOOKUP($B25,'2a. Staff Data (FTFFT)'!$A:$N,7,0),"")</f>
        <v/>
      </c>
      <c r="F25" s="100" t="str">
        <f>IFERROR(VLOOKUP($B25,'2a. Staff Data (FTFFT)'!$A:$N,8,0),"")</f>
        <v/>
      </c>
      <c r="G25" s="97" t="str">
        <f>IFERROR(VLOOKUP($B25,'2a. Staff Data (FTFFT)'!$A:$N,9,0),"")</f>
        <v/>
      </c>
      <c r="H25" s="97" t="str">
        <f>IFERROR(VLOOKUP($B25,'2a. Staff Data (FTFFT)'!$A:$N,10,0),"")</f>
        <v/>
      </c>
      <c r="I25" s="97" t="str">
        <f>IFERROR(VLOOKUP($B25,'2a. Staff Data (FTFFT)'!$A:$N,11,0),"")</f>
        <v/>
      </c>
      <c r="J25" s="97" t="str">
        <f>IFERROR(VLOOKUP($B25,'2a. Staff Data (FTFFT)'!$A:$N,12,0),"")</f>
        <v/>
      </c>
      <c r="K25" s="97" t="str">
        <f>IFERROR(VLOOKUP($B25,'2a. Staff Data (FTFFT)'!$A:$N,13,0),"")</f>
        <v/>
      </c>
      <c r="L25" s="97" t="str">
        <f>IFERROR(VLOOKUP($B25,'2a. Staff Data (FTFFT)'!$A:$N,14,0),"")</f>
        <v/>
      </c>
      <c r="M25" s="62" t="s">
        <v>1</v>
      </c>
      <c r="N25" s="104"/>
      <c r="O25" s="72"/>
      <c r="P25" s="61"/>
      <c r="Q25" s="101">
        <f t="shared" si="1"/>
        <v>0</v>
      </c>
      <c r="R25" s="32" t="b">
        <f t="shared" si="2"/>
        <v>0</v>
      </c>
      <c r="S25" s="102"/>
    </row>
    <row r="26" spans="1:19" x14ac:dyDescent="0.25">
      <c r="A26" s="96" t="str">
        <f t="shared" si="0"/>
        <v/>
      </c>
      <c r="B26" s="62"/>
      <c r="C26" s="100" t="str">
        <f>IFERROR(VLOOKUP($B26,'2a. Staff Data (FTFFT)'!$A:$N,5,0),"")</f>
        <v/>
      </c>
      <c r="D26" s="100" t="str">
        <f>IFERROR(VLOOKUP($B26,'2a. Staff Data (FTFFT)'!$A:$N,6,0),"")</f>
        <v/>
      </c>
      <c r="E26" s="100" t="str">
        <f>IFERROR(VLOOKUP($B26,'2a. Staff Data (FTFFT)'!$A:$N,7,0),"")</f>
        <v/>
      </c>
      <c r="F26" s="100" t="str">
        <f>IFERROR(VLOOKUP($B26,'2a. Staff Data (FTFFT)'!$A:$N,8,0),"")</f>
        <v/>
      </c>
      <c r="G26" s="97" t="str">
        <f>IFERROR(VLOOKUP($B26,'2a. Staff Data (FTFFT)'!$A:$N,9,0),"")</f>
        <v/>
      </c>
      <c r="H26" s="97" t="str">
        <f>IFERROR(VLOOKUP($B26,'2a. Staff Data (FTFFT)'!$A:$N,10,0),"")</f>
        <v/>
      </c>
      <c r="I26" s="97" t="str">
        <f>IFERROR(VLOOKUP($B26,'2a. Staff Data (FTFFT)'!$A:$N,11,0),"")</f>
        <v/>
      </c>
      <c r="J26" s="97" t="str">
        <f>IFERROR(VLOOKUP($B26,'2a. Staff Data (FTFFT)'!$A:$N,12,0),"")</f>
        <v/>
      </c>
      <c r="K26" s="97" t="str">
        <f>IFERROR(VLOOKUP($B26,'2a. Staff Data (FTFFT)'!$A:$N,13,0),"")</f>
        <v/>
      </c>
      <c r="L26" s="97" t="str">
        <f>IFERROR(VLOOKUP($B26,'2a. Staff Data (FTFFT)'!$A:$N,14,0),"")</f>
        <v/>
      </c>
      <c r="M26" s="62" t="s">
        <v>1</v>
      </c>
      <c r="N26" s="104"/>
      <c r="O26" s="72"/>
      <c r="P26" s="61"/>
      <c r="Q26" s="101">
        <f t="shared" si="1"/>
        <v>0</v>
      </c>
      <c r="R26" s="32" t="b">
        <f t="shared" si="2"/>
        <v>0</v>
      </c>
      <c r="S26" s="102"/>
    </row>
    <row r="27" spans="1:19" x14ac:dyDescent="0.25">
      <c r="A27" s="96" t="str">
        <f t="shared" si="0"/>
        <v/>
      </c>
      <c r="B27" s="62"/>
      <c r="C27" s="100" t="str">
        <f>IFERROR(VLOOKUP($B27,'2a. Staff Data (FTFFT)'!$A:$N,5,0),"")</f>
        <v/>
      </c>
      <c r="D27" s="100" t="str">
        <f>IFERROR(VLOOKUP($B27,'2a. Staff Data (FTFFT)'!$A:$N,6,0),"")</f>
        <v/>
      </c>
      <c r="E27" s="100" t="str">
        <f>IFERROR(VLOOKUP($B27,'2a. Staff Data (FTFFT)'!$A:$N,7,0),"")</f>
        <v/>
      </c>
      <c r="F27" s="100" t="str">
        <f>IFERROR(VLOOKUP($B27,'2a. Staff Data (FTFFT)'!$A:$N,8,0),"")</f>
        <v/>
      </c>
      <c r="G27" s="97" t="str">
        <f>IFERROR(VLOOKUP($B27,'2a. Staff Data (FTFFT)'!$A:$N,9,0),"")</f>
        <v/>
      </c>
      <c r="H27" s="97" t="str">
        <f>IFERROR(VLOOKUP($B27,'2a. Staff Data (FTFFT)'!$A:$N,10,0),"")</f>
        <v/>
      </c>
      <c r="I27" s="97" t="str">
        <f>IFERROR(VLOOKUP($B27,'2a. Staff Data (FTFFT)'!$A:$N,11,0),"")</f>
        <v/>
      </c>
      <c r="J27" s="97" t="str">
        <f>IFERROR(VLOOKUP($B27,'2a. Staff Data (FTFFT)'!$A:$N,12,0),"")</f>
        <v/>
      </c>
      <c r="K27" s="97" t="str">
        <f>IFERROR(VLOOKUP($B27,'2a. Staff Data (FTFFT)'!$A:$N,13,0),"")</f>
        <v/>
      </c>
      <c r="L27" s="97" t="str">
        <f>IFERROR(VLOOKUP($B27,'2a. Staff Data (FTFFT)'!$A:$N,14,0),"")</f>
        <v/>
      </c>
      <c r="M27" s="62" t="s">
        <v>1</v>
      </c>
      <c r="N27" s="104"/>
      <c r="O27" s="72"/>
      <c r="P27" s="61"/>
      <c r="Q27" s="101">
        <f t="shared" si="1"/>
        <v>0</v>
      </c>
      <c r="R27" s="32" t="b">
        <f t="shared" si="2"/>
        <v>0</v>
      </c>
      <c r="S27" s="102"/>
    </row>
    <row r="28" spans="1:19" x14ac:dyDescent="0.25">
      <c r="A28" s="96" t="str">
        <f t="shared" si="0"/>
        <v/>
      </c>
      <c r="B28" s="62"/>
      <c r="C28" s="100" t="str">
        <f>IFERROR(VLOOKUP($B28,'2a. Staff Data (FTFFT)'!$A:$N,5,0),"")</f>
        <v/>
      </c>
      <c r="D28" s="100" t="str">
        <f>IFERROR(VLOOKUP($B28,'2a. Staff Data (FTFFT)'!$A:$N,6,0),"")</f>
        <v/>
      </c>
      <c r="E28" s="100" t="str">
        <f>IFERROR(VLOOKUP($B28,'2a. Staff Data (FTFFT)'!$A:$N,7,0),"")</f>
        <v/>
      </c>
      <c r="F28" s="100" t="str">
        <f>IFERROR(VLOOKUP($B28,'2a. Staff Data (FTFFT)'!$A:$N,8,0),"")</f>
        <v/>
      </c>
      <c r="G28" s="97" t="str">
        <f>IFERROR(VLOOKUP($B28,'2a. Staff Data (FTFFT)'!$A:$N,9,0),"")</f>
        <v/>
      </c>
      <c r="H28" s="97" t="str">
        <f>IFERROR(VLOOKUP($B28,'2a. Staff Data (FTFFT)'!$A:$N,10,0),"")</f>
        <v/>
      </c>
      <c r="I28" s="97" t="str">
        <f>IFERROR(VLOOKUP($B28,'2a. Staff Data (FTFFT)'!$A:$N,11,0),"")</f>
        <v/>
      </c>
      <c r="J28" s="97" t="str">
        <f>IFERROR(VLOOKUP($B28,'2a. Staff Data (FTFFT)'!$A:$N,12,0),"")</f>
        <v/>
      </c>
      <c r="K28" s="97" t="str">
        <f>IFERROR(VLOOKUP($B28,'2a. Staff Data (FTFFT)'!$A:$N,13,0),"")</f>
        <v/>
      </c>
      <c r="L28" s="97" t="str">
        <f>IFERROR(VLOOKUP($B28,'2a. Staff Data (FTFFT)'!$A:$N,14,0),"")</f>
        <v/>
      </c>
      <c r="M28" s="62" t="s">
        <v>1</v>
      </c>
      <c r="N28" s="104"/>
      <c r="O28" s="72"/>
      <c r="P28" s="61"/>
      <c r="Q28" s="101">
        <f t="shared" si="1"/>
        <v>0</v>
      </c>
      <c r="R28" s="32" t="b">
        <f t="shared" si="2"/>
        <v>0</v>
      </c>
      <c r="S28" s="102"/>
    </row>
    <row r="29" spans="1:19" x14ac:dyDescent="0.25">
      <c r="A29" s="96" t="str">
        <f t="shared" si="0"/>
        <v/>
      </c>
      <c r="B29" s="62"/>
      <c r="C29" s="100" t="str">
        <f>IFERROR(VLOOKUP($B29,'2a. Staff Data (FTFFT)'!$A:$N,5,0),"")</f>
        <v/>
      </c>
      <c r="D29" s="100" t="str">
        <f>IFERROR(VLOOKUP($B29,'2a. Staff Data (FTFFT)'!$A:$N,6,0),"")</f>
        <v/>
      </c>
      <c r="E29" s="100" t="str">
        <f>IFERROR(VLOOKUP($B29,'2a. Staff Data (FTFFT)'!$A:$N,7,0),"")</f>
        <v/>
      </c>
      <c r="F29" s="100" t="str">
        <f>IFERROR(VLOOKUP($B29,'2a. Staff Data (FTFFT)'!$A:$N,8,0),"")</f>
        <v/>
      </c>
      <c r="G29" s="97" t="str">
        <f>IFERROR(VLOOKUP($B29,'2a. Staff Data (FTFFT)'!$A:$N,9,0),"")</f>
        <v/>
      </c>
      <c r="H29" s="97" t="str">
        <f>IFERROR(VLOOKUP($B29,'2a. Staff Data (FTFFT)'!$A:$N,10,0),"")</f>
        <v/>
      </c>
      <c r="I29" s="97" t="str">
        <f>IFERROR(VLOOKUP($B29,'2a. Staff Data (FTFFT)'!$A:$N,11,0),"")</f>
        <v/>
      </c>
      <c r="J29" s="97" t="str">
        <f>IFERROR(VLOOKUP($B29,'2a. Staff Data (FTFFT)'!$A:$N,12,0),"")</f>
        <v/>
      </c>
      <c r="K29" s="97" t="str">
        <f>IFERROR(VLOOKUP($B29,'2a. Staff Data (FTFFT)'!$A:$N,13,0),"")</f>
        <v/>
      </c>
      <c r="L29" s="97" t="str">
        <f>IFERROR(VLOOKUP($B29,'2a. Staff Data (FTFFT)'!$A:$N,14,0),"")</f>
        <v/>
      </c>
      <c r="M29" s="62" t="s">
        <v>1</v>
      </c>
      <c r="N29" s="104"/>
      <c r="O29" s="72"/>
      <c r="P29" s="61"/>
      <c r="Q29" s="101">
        <f t="shared" si="1"/>
        <v>0</v>
      </c>
      <c r="R29" s="32" t="b">
        <f t="shared" si="2"/>
        <v>0</v>
      </c>
      <c r="S29" s="102"/>
    </row>
    <row r="30" spans="1:19" x14ac:dyDescent="0.25">
      <c r="A30" s="96" t="str">
        <f t="shared" si="0"/>
        <v/>
      </c>
      <c r="B30" s="62"/>
      <c r="C30" s="100" t="str">
        <f>IFERROR(VLOOKUP($B30,'2a. Staff Data (FTFFT)'!$A:$N,5,0),"")</f>
        <v/>
      </c>
      <c r="D30" s="100" t="str">
        <f>IFERROR(VLOOKUP($B30,'2a. Staff Data (FTFFT)'!$A:$N,6,0),"")</f>
        <v/>
      </c>
      <c r="E30" s="100" t="str">
        <f>IFERROR(VLOOKUP($B30,'2a. Staff Data (FTFFT)'!$A:$N,7,0),"")</f>
        <v/>
      </c>
      <c r="F30" s="100" t="str">
        <f>IFERROR(VLOOKUP($B30,'2a. Staff Data (FTFFT)'!$A:$N,8,0),"")</f>
        <v/>
      </c>
      <c r="G30" s="97" t="str">
        <f>IFERROR(VLOOKUP($B30,'2a. Staff Data (FTFFT)'!$A:$N,9,0),"")</f>
        <v/>
      </c>
      <c r="H30" s="97" t="str">
        <f>IFERROR(VLOOKUP($B30,'2a. Staff Data (FTFFT)'!$A:$N,10,0),"")</f>
        <v/>
      </c>
      <c r="I30" s="97" t="str">
        <f>IFERROR(VLOOKUP($B30,'2a. Staff Data (FTFFT)'!$A:$N,11,0),"")</f>
        <v/>
      </c>
      <c r="J30" s="97" t="str">
        <f>IFERROR(VLOOKUP($B30,'2a. Staff Data (FTFFT)'!$A:$N,12,0),"")</f>
        <v/>
      </c>
      <c r="K30" s="97" t="str">
        <f>IFERROR(VLOOKUP($B30,'2a. Staff Data (FTFFT)'!$A:$N,13,0),"")</f>
        <v/>
      </c>
      <c r="L30" s="97" t="str">
        <f>IFERROR(VLOOKUP($B30,'2a. Staff Data (FTFFT)'!$A:$N,14,0),"")</f>
        <v/>
      </c>
      <c r="M30" s="62" t="s">
        <v>1</v>
      </c>
      <c r="N30" s="104"/>
      <c r="O30" s="72"/>
      <c r="P30" s="61"/>
      <c r="Q30" s="101">
        <f t="shared" si="1"/>
        <v>0</v>
      </c>
      <c r="R30" s="32" t="b">
        <f t="shared" si="2"/>
        <v>0</v>
      </c>
      <c r="S30" s="102"/>
    </row>
    <row r="31" spans="1:19" x14ac:dyDescent="0.25">
      <c r="A31" s="96" t="str">
        <f t="shared" si="0"/>
        <v/>
      </c>
      <c r="B31" s="62"/>
      <c r="C31" s="100" t="str">
        <f>IFERROR(VLOOKUP($B31,'2a. Staff Data (FTFFT)'!$A:$N,5,0),"")</f>
        <v/>
      </c>
      <c r="D31" s="100" t="str">
        <f>IFERROR(VLOOKUP($B31,'2a. Staff Data (FTFFT)'!$A:$N,6,0),"")</f>
        <v/>
      </c>
      <c r="E31" s="100" t="str">
        <f>IFERROR(VLOOKUP($B31,'2a. Staff Data (FTFFT)'!$A:$N,7,0),"")</f>
        <v/>
      </c>
      <c r="F31" s="100" t="str">
        <f>IFERROR(VLOOKUP($B31,'2a. Staff Data (FTFFT)'!$A:$N,8,0),"")</f>
        <v/>
      </c>
      <c r="G31" s="97" t="str">
        <f>IFERROR(VLOOKUP($B31,'2a. Staff Data (FTFFT)'!$A:$N,9,0),"")</f>
        <v/>
      </c>
      <c r="H31" s="97" t="str">
        <f>IFERROR(VLOOKUP($B31,'2a. Staff Data (FTFFT)'!$A:$N,10,0),"")</f>
        <v/>
      </c>
      <c r="I31" s="97" t="str">
        <f>IFERROR(VLOOKUP($B31,'2a. Staff Data (FTFFT)'!$A:$N,11,0),"")</f>
        <v/>
      </c>
      <c r="J31" s="97" t="str">
        <f>IFERROR(VLOOKUP($B31,'2a. Staff Data (FTFFT)'!$A:$N,12,0),"")</f>
        <v/>
      </c>
      <c r="K31" s="97" t="str">
        <f>IFERROR(VLOOKUP($B31,'2a. Staff Data (FTFFT)'!$A:$N,13,0),"")</f>
        <v/>
      </c>
      <c r="L31" s="97" t="str">
        <f>IFERROR(VLOOKUP($B31,'2a. Staff Data (FTFFT)'!$A:$N,14,0),"")</f>
        <v/>
      </c>
      <c r="M31" s="62" t="s">
        <v>1</v>
      </c>
      <c r="N31" s="104"/>
      <c r="O31" s="72"/>
      <c r="P31" s="61"/>
      <c r="Q31" s="101">
        <f t="shared" si="1"/>
        <v>0</v>
      </c>
      <c r="R31" s="32" t="b">
        <f t="shared" si="2"/>
        <v>0</v>
      </c>
      <c r="S31" s="102"/>
    </row>
    <row r="32" spans="1:19" x14ac:dyDescent="0.25">
      <c r="A32" s="96" t="str">
        <f t="shared" si="0"/>
        <v/>
      </c>
      <c r="B32" s="62"/>
      <c r="C32" s="100" t="str">
        <f>IFERROR(VLOOKUP($B32,'2a. Staff Data (FTFFT)'!$A:$N,5,0),"")</f>
        <v/>
      </c>
      <c r="D32" s="100" t="str">
        <f>IFERROR(VLOOKUP($B32,'2a. Staff Data (FTFFT)'!$A:$N,6,0),"")</f>
        <v/>
      </c>
      <c r="E32" s="100" t="str">
        <f>IFERROR(VLOOKUP($B32,'2a. Staff Data (FTFFT)'!$A:$N,7,0),"")</f>
        <v/>
      </c>
      <c r="F32" s="100" t="str">
        <f>IFERROR(VLOOKUP($B32,'2a. Staff Data (FTFFT)'!$A:$N,8,0),"")</f>
        <v/>
      </c>
      <c r="G32" s="97" t="str">
        <f>IFERROR(VLOOKUP($B32,'2a. Staff Data (FTFFT)'!$A:$N,9,0),"")</f>
        <v/>
      </c>
      <c r="H32" s="97" t="str">
        <f>IFERROR(VLOOKUP($B32,'2a. Staff Data (FTFFT)'!$A:$N,10,0),"")</f>
        <v/>
      </c>
      <c r="I32" s="97" t="str">
        <f>IFERROR(VLOOKUP($B32,'2a. Staff Data (FTFFT)'!$A:$N,11,0),"")</f>
        <v/>
      </c>
      <c r="J32" s="97" t="str">
        <f>IFERROR(VLOOKUP($B32,'2a. Staff Data (FTFFT)'!$A:$N,12,0),"")</f>
        <v/>
      </c>
      <c r="K32" s="97" t="str">
        <f>IFERROR(VLOOKUP($B32,'2a. Staff Data (FTFFT)'!$A:$N,13,0),"")</f>
        <v/>
      </c>
      <c r="L32" s="97" t="str">
        <f>IFERROR(VLOOKUP($B32,'2a. Staff Data (FTFFT)'!$A:$N,14,0),"")</f>
        <v/>
      </c>
      <c r="M32" s="62" t="s">
        <v>1</v>
      </c>
      <c r="N32" s="104"/>
      <c r="O32" s="72"/>
      <c r="P32" s="61"/>
      <c r="Q32" s="101">
        <f t="shared" si="1"/>
        <v>0</v>
      </c>
      <c r="R32" s="32" t="b">
        <f t="shared" si="2"/>
        <v>0</v>
      </c>
      <c r="S32" s="102"/>
    </row>
    <row r="33" spans="1:19" x14ac:dyDescent="0.25">
      <c r="A33" s="96" t="str">
        <f t="shared" si="0"/>
        <v/>
      </c>
      <c r="B33" s="62"/>
      <c r="C33" s="100" t="str">
        <f>IFERROR(VLOOKUP($B33,'2a. Staff Data (FTFFT)'!$A:$N,5,0),"")</f>
        <v/>
      </c>
      <c r="D33" s="100" t="str">
        <f>IFERROR(VLOOKUP($B33,'2a. Staff Data (FTFFT)'!$A:$N,6,0),"")</f>
        <v/>
      </c>
      <c r="E33" s="100" t="str">
        <f>IFERROR(VLOOKUP($B33,'2a. Staff Data (FTFFT)'!$A:$N,7,0),"")</f>
        <v/>
      </c>
      <c r="F33" s="100" t="str">
        <f>IFERROR(VLOOKUP($B33,'2a. Staff Data (FTFFT)'!$A:$N,8,0),"")</f>
        <v/>
      </c>
      <c r="G33" s="97" t="str">
        <f>IFERROR(VLOOKUP($B33,'2a. Staff Data (FTFFT)'!$A:$N,9,0),"")</f>
        <v/>
      </c>
      <c r="H33" s="97" t="str">
        <f>IFERROR(VLOOKUP($B33,'2a. Staff Data (FTFFT)'!$A:$N,10,0),"")</f>
        <v/>
      </c>
      <c r="I33" s="97" t="str">
        <f>IFERROR(VLOOKUP($B33,'2a. Staff Data (FTFFT)'!$A:$N,11,0),"")</f>
        <v/>
      </c>
      <c r="J33" s="97" t="str">
        <f>IFERROR(VLOOKUP($B33,'2a. Staff Data (FTFFT)'!$A:$N,12,0),"")</f>
        <v/>
      </c>
      <c r="K33" s="97" t="str">
        <f>IFERROR(VLOOKUP($B33,'2a. Staff Data (FTFFT)'!$A:$N,13,0),"")</f>
        <v/>
      </c>
      <c r="L33" s="97" t="str">
        <f>IFERROR(VLOOKUP($B33,'2a. Staff Data (FTFFT)'!$A:$N,14,0),"")</f>
        <v/>
      </c>
      <c r="M33" s="62" t="s">
        <v>1</v>
      </c>
      <c r="N33" s="104"/>
      <c r="O33" s="72"/>
      <c r="P33" s="61"/>
      <c r="Q33" s="101">
        <f t="shared" si="1"/>
        <v>0</v>
      </c>
      <c r="R33" s="32" t="b">
        <f t="shared" si="2"/>
        <v>0</v>
      </c>
      <c r="S33" s="102"/>
    </row>
    <row r="34" spans="1:19" x14ac:dyDescent="0.25">
      <c r="A34" s="96" t="str">
        <f t="shared" si="0"/>
        <v/>
      </c>
      <c r="B34" s="62"/>
      <c r="C34" s="100" t="str">
        <f>IFERROR(VLOOKUP($B34,'2a. Staff Data (FTFFT)'!$A:$N,5,0),"")</f>
        <v/>
      </c>
      <c r="D34" s="100" t="str">
        <f>IFERROR(VLOOKUP($B34,'2a. Staff Data (FTFFT)'!$A:$N,6,0),"")</f>
        <v/>
      </c>
      <c r="E34" s="100" t="str">
        <f>IFERROR(VLOOKUP($B34,'2a. Staff Data (FTFFT)'!$A:$N,7,0),"")</f>
        <v/>
      </c>
      <c r="F34" s="100" t="str">
        <f>IFERROR(VLOOKUP($B34,'2a. Staff Data (FTFFT)'!$A:$N,8,0),"")</f>
        <v/>
      </c>
      <c r="G34" s="97" t="str">
        <f>IFERROR(VLOOKUP($B34,'2a. Staff Data (FTFFT)'!$A:$N,9,0),"")</f>
        <v/>
      </c>
      <c r="H34" s="97" t="str">
        <f>IFERROR(VLOOKUP($B34,'2a. Staff Data (FTFFT)'!$A:$N,10,0),"")</f>
        <v/>
      </c>
      <c r="I34" s="97" t="str">
        <f>IFERROR(VLOOKUP($B34,'2a. Staff Data (FTFFT)'!$A:$N,11,0),"")</f>
        <v/>
      </c>
      <c r="J34" s="97" t="str">
        <f>IFERROR(VLOOKUP($B34,'2a. Staff Data (FTFFT)'!$A:$N,12,0),"")</f>
        <v/>
      </c>
      <c r="K34" s="97" t="str">
        <f>IFERROR(VLOOKUP($B34,'2a. Staff Data (FTFFT)'!$A:$N,13,0),"")</f>
        <v/>
      </c>
      <c r="L34" s="97" t="str">
        <f>IFERROR(VLOOKUP($B34,'2a. Staff Data (FTFFT)'!$A:$N,14,0),"")</f>
        <v/>
      </c>
      <c r="M34" s="62" t="s">
        <v>1</v>
      </c>
      <c r="N34" s="104"/>
      <c r="O34" s="72"/>
      <c r="P34" s="61"/>
      <c r="Q34" s="101">
        <f t="shared" si="1"/>
        <v>0</v>
      </c>
      <c r="R34" s="32" t="b">
        <f t="shared" si="2"/>
        <v>0</v>
      </c>
      <c r="S34" s="102"/>
    </row>
    <row r="35" spans="1:19" x14ac:dyDescent="0.25">
      <c r="A35" s="96" t="str">
        <f t="shared" si="0"/>
        <v/>
      </c>
      <c r="B35" s="62"/>
      <c r="C35" s="100" t="str">
        <f>IFERROR(VLOOKUP($B35,'2a. Staff Data (FTFFT)'!$A:$N,5,0),"")</f>
        <v/>
      </c>
      <c r="D35" s="100" t="str">
        <f>IFERROR(VLOOKUP($B35,'2a. Staff Data (FTFFT)'!$A:$N,6,0),"")</f>
        <v/>
      </c>
      <c r="E35" s="100" t="str">
        <f>IFERROR(VLOOKUP($B35,'2a. Staff Data (FTFFT)'!$A:$N,7,0),"")</f>
        <v/>
      </c>
      <c r="F35" s="100" t="str">
        <f>IFERROR(VLOOKUP($B35,'2a. Staff Data (FTFFT)'!$A:$N,8,0),"")</f>
        <v/>
      </c>
      <c r="G35" s="97" t="str">
        <f>IFERROR(VLOOKUP($B35,'2a. Staff Data (FTFFT)'!$A:$N,9,0),"")</f>
        <v/>
      </c>
      <c r="H35" s="97" t="str">
        <f>IFERROR(VLOOKUP($B35,'2a. Staff Data (FTFFT)'!$A:$N,10,0),"")</f>
        <v/>
      </c>
      <c r="I35" s="97" t="str">
        <f>IFERROR(VLOOKUP($B35,'2a. Staff Data (FTFFT)'!$A:$N,11,0),"")</f>
        <v/>
      </c>
      <c r="J35" s="97" t="str">
        <f>IFERROR(VLOOKUP($B35,'2a. Staff Data (FTFFT)'!$A:$N,12,0),"")</f>
        <v/>
      </c>
      <c r="K35" s="97" t="str">
        <f>IFERROR(VLOOKUP($B35,'2a. Staff Data (FTFFT)'!$A:$N,13,0),"")</f>
        <v/>
      </c>
      <c r="L35" s="97" t="str">
        <f>IFERROR(VLOOKUP($B35,'2a. Staff Data (FTFFT)'!$A:$N,14,0),"")</f>
        <v/>
      </c>
      <c r="M35" s="62" t="s">
        <v>1</v>
      </c>
      <c r="N35" s="104"/>
      <c r="O35" s="72"/>
      <c r="P35" s="61"/>
      <c r="Q35" s="101">
        <f t="shared" si="1"/>
        <v>0</v>
      </c>
      <c r="R35" s="32" t="b">
        <f t="shared" si="2"/>
        <v>0</v>
      </c>
      <c r="S35" s="102"/>
    </row>
    <row r="36" spans="1:19" x14ac:dyDescent="0.25">
      <c r="A36" s="96" t="str">
        <f t="shared" si="0"/>
        <v/>
      </c>
      <c r="B36" s="62"/>
      <c r="C36" s="100" t="str">
        <f>IFERROR(VLOOKUP($B36,'2a. Staff Data (FTFFT)'!$A:$N,5,0),"")</f>
        <v/>
      </c>
      <c r="D36" s="100" t="str">
        <f>IFERROR(VLOOKUP($B36,'2a. Staff Data (FTFFT)'!$A:$N,6,0),"")</f>
        <v/>
      </c>
      <c r="E36" s="100" t="str">
        <f>IFERROR(VLOOKUP($B36,'2a. Staff Data (FTFFT)'!$A:$N,7,0),"")</f>
        <v/>
      </c>
      <c r="F36" s="100" t="str">
        <f>IFERROR(VLOOKUP($B36,'2a. Staff Data (FTFFT)'!$A:$N,8,0),"")</f>
        <v/>
      </c>
      <c r="G36" s="97" t="str">
        <f>IFERROR(VLOOKUP($B36,'2a. Staff Data (FTFFT)'!$A:$N,9,0),"")</f>
        <v/>
      </c>
      <c r="H36" s="97" t="str">
        <f>IFERROR(VLOOKUP($B36,'2a. Staff Data (FTFFT)'!$A:$N,10,0),"")</f>
        <v/>
      </c>
      <c r="I36" s="97" t="str">
        <f>IFERROR(VLOOKUP($B36,'2a. Staff Data (FTFFT)'!$A:$N,11,0),"")</f>
        <v/>
      </c>
      <c r="J36" s="97" t="str">
        <f>IFERROR(VLOOKUP($B36,'2a. Staff Data (FTFFT)'!$A:$N,12,0),"")</f>
        <v/>
      </c>
      <c r="K36" s="97" t="str">
        <f>IFERROR(VLOOKUP($B36,'2a. Staff Data (FTFFT)'!$A:$N,13,0),"")</f>
        <v/>
      </c>
      <c r="L36" s="97" t="str">
        <f>IFERROR(VLOOKUP($B36,'2a. Staff Data (FTFFT)'!$A:$N,14,0),"")</f>
        <v/>
      </c>
      <c r="M36" s="62" t="s">
        <v>1</v>
      </c>
      <c r="N36" s="104"/>
      <c r="O36" s="72"/>
      <c r="P36" s="61"/>
      <c r="Q36" s="101">
        <f t="shared" si="1"/>
        <v>0</v>
      </c>
      <c r="R36" s="32" t="b">
        <f t="shared" si="2"/>
        <v>0</v>
      </c>
      <c r="S36" s="102"/>
    </row>
    <row r="37" spans="1:19" x14ac:dyDescent="0.25">
      <c r="A37" s="96" t="str">
        <f t="shared" si="0"/>
        <v/>
      </c>
      <c r="B37" s="62"/>
      <c r="C37" s="100" t="str">
        <f>IFERROR(VLOOKUP($B37,'2a. Staff Data (FTFFT)'!$A:$N,5,0),"")</f>
        <v/>
      </c>
      <c r="D37" s="100" t="str">
        <f>IFERROR(VLOOKUP($B37,'2a. Staff Data (FTFFT)'!$A:$N,6,0),"")</f>
        <v/>
      </c>
      <c r="E37" s="100" t="str">
        <f>IFERROR(VLOOKUP($B37,'2a. Staff Data (FTFFT)'!$A:$N,7,0),"")</f>
        <v/>
      </c>
      <c r="F37" s="100" t="str">
        <f>IFERROR(VLOOKUP($B37,'2a. Staff Data (FTFFT)'!$A:$N,8,0),"")</f>
        <v/>
      </c>
      <c r="G37" s="97" t="str">
        <f>IFERROR(VLOOKUP($B37,'2a. Staff Data (FTFFT)'!$A:$N,9,0),"")</f>
        <v/>
      </c>
      <c r="H37" s="97" t="str">
        <f>IFERROR(VLOOKUP($B37,'2a. Staff Data (FTFFT)'!$A:$N,10,0),"")</f>
        <v/>
      </c>
      <c r="I37" s="97" t="str">
        <f>IFERROR(VLOOKUP($B37,'2a. Staff Data (FTFFT)'!$A:$N,11,0),"")</f>
        <v/>
      </c>
      <c r="J37" s="97" t="str">
        <f>IFERROR(VLOOKUP($B37,'2a. Staff Data (FTFFT)'!$A:$N,12,0),"")</f>
        <v/>
      </c>
      <c r="K37" s="97" t="str">
        <f>IFERROR(VLOOKUP($B37,'2a. Staff Data (FTFFT)'!$A:$N,13,0),"")</f>
        <v/>
      </c>
      <c r="L37" s="97" t="str">
        <f>IFERROR(VLOOKUP($B37,'2a. Staff Data (FTFFT)'!$A:$N,14,0),"")</f>
        <v/>
      </c>
      <c r="M37" s="62" t="s">
        <v>1</v>
      </c>
      <c r="N37" s="104"/>
      <c r="O37" s="72"/>
      <c r="P37" s="61"/>
      <c r="Q37" s="101">
        <f t="shared" si="1"/>
        <v>0</v>
      </c>
      <c r="R37" s="32" t="b">
        <f t="shared" si="2"/>
        <v>0</v>
      </c>
      <c r="S37" s="102"/>
    </row>
    <row r="38" spans="1:19" x14ac:dyDescent="0.25">
      <c r="A38" s="96" t="str">
        <f t="shared" si="0"/>
        <v/>
      </c>
      <c r="B38" s="62"/>
      <c r="C38" s="100" t="str">
        <f>IFERROR(VLOOKUP($B38,'2a. Staff Data (FTFFT)'!$A:$N,5,0),"")</f>
        <v/>
      </c>
      <c r="D38" s="100" t="str">
        <f>IFERROR(VLOOKUP($B38,'2a. Staff Data (FTFFT)'!$A:$N,6,0),"")</f>
        <v/>
      </c>
      <c r="E38" s="100" t="str">
        <f>IFERROR(VLOOKUP($B38,'2a. Staff Data (FTFFT)'!$A:$N,7,0),"")</f>
        <v/>
      </c>
      <c r="F38" s="100" t="str">
        <f>IFERROR(VLOOKUP($B38,'2a. Staff Data (FTFFT)'!$A:$N,8,0),"")</f>
        <v/>
      </c>
      <c r="G38" s="97" t="str">
        <f>IFERROR(VLOOKUP($B38,'2a. Staff Data (FTFFT)'!$A:$N,9,0),"")</f>
        <v/>
      </c>
      <c r="H38" s="97" t="str">
        <f>IFERROR(VLOOKUP($B38,'2a. Staff Data (FTFFT)'!$A:$N,10,0),"")</f>
        <v/>
      </c>
      <c r="I38" s="97" t="str">
        <f>IFERROR(VLOOKUP($B38,'2a. Staff Data (FTFFT)'!$A:$N,11,0),"")</f>
        <v/>
      </c>
      <c r="J38" s="97" t="str">
        <f>IFERROR(VLOOKUP($B38,'2a. Staff Data (FTFFT)'!$A:$N,12,0),"")</f>
        <v/>
      </c>
      <c r="K38" s="97" t="str">
        <f>IFERROR(VLOOKUP($B38,'2a. Staff Data (FTFFT)'!$A:$N,13,0),"")</f>
        <v/>
      </c>
      <c r="L38" s="97" t="str">
        <f>IFERROR(VLOOKUP($B38,'2a. Staff Data (FTFFT)'!$A:$N,14,0),"")</f>
        <v/>
      </c>
      <c r="M38" s="62" t="s">
        <v>1</v>
      </c>
      <c r="N38" s="104"/>
      <c r="O38" s="72"/>
      <c r="P38" s="61"/>
      <c r="Q38" s="101">
        <f t="shared" si="1"/>
        <v>0</v>
      </c>
      <c r="R38" s="32" t="b">
        <f t="shared" si="2"/>
        <v>0</v>
      </c>
      <c r="S38" s="102"/>
    </row>
    <row r="39" spans="1:19" x14ac:dyDescent="0.25">
      <c r="A39" s="96" t="str">
        <f t="shared" si="0"/>
        <v/>
      </c>
      <c r="B39" s="62"/>
      <c r="C39" s="100" t="str">
        <f>IFERROR(VLOOKUP($B39,'2a. Staff Data (FTFFT)'!$A:$N,5,0),"")</f>
        <v/>
      </c>
      <c r="D39" s="100" t="str">
        <f>IFERROR(VLOOKUP($B39,'2a. Staff Data (FTFFT)'!$A:$N,6,0),"")</f>
        <v/>
      </c>
      <c r="E39" s="100" t="str">
        <f>IFERROR(VLOOKUP($B39,'2a. Staff Data (FTFFT)'!$A:$N,7,0),"")</f>
        <v/>
      </c>
      <c r="F39" s="100" t="str">
        <f>IFERROR(VLOOKUP($B39,'2a. Staff Data (FTFFT)'!$A:$N,8,0),"")</f>
        <v/>
      </c>
      <c r="G39" s="97" t="str">
        <f>IFERROR(VLOOKUP($B39,'2a. Staff Data (FTFFT)'!$A:$N,9,0),"")</f>
        <v/>
      </c>
      <c r="H39" s="97" t="str">
        <f>IFERROR(VLOOKUP($B39,'2a. Staff Data (FTFFT)'!$A:$N,10,0),"")</f>
        <v/>
      </c>
      <c r="I39" s="97" t="str">
        <f>IFERROR(VLOOKUP($B39,'2a. Staff Data (FTFFT)'!$A:$N,11,0),"")</f>
        <v/>
      </c>
      <c r="J39" s="97" t="str">
        <f>IFERROR(VLOOKUP($B39,'2a. Staff Data (FTFFT)'!$A:$N,12,0),"")</f>
        <v/>
      </c>
      <c r="K39" s="97" t="str">
        <f>IFERROR(VLOOKUP($B39,'2a. Staff Data (FTFFT)'!$A:$N,13,0),"")</f>
        <v/>
      </c>
      <c r="L39" s="97" t="str">
        <f>IFERROR(VLOOKUP($B39,'2a. Staff Data (FTFFT)'!$A:$N,14,0),"")</f>
        <v/>
      </c>
      <c r="M39" s="62" t="s">
        <v>1</v>
      </c>
      <c r="N39" s="104"/>
      <c r="O39" s="72"/>
      <c r="P39" s="61"/>
      <c r="Q39" s="101">
        <f t="shared" si="1"/>
        <v>0</v>
      </c>
      <c r="R39" s="32" t="b">
        <f t="shared" si="2"/>
        <v>0</v>
      </c>
      <c r="S39" s="102"/>
    </row>
    <row r="40" spans="1:19" x14ac:dyDescent="0.25">
      <c r="A40" s="96" t="str">
        <f t="shared" si="0"/>
        <v/>
      </c>
      <c r="B40" s="62"/>
      <c r="C40" s="100" t="str">
        <f>IFERROR(VLOOKUP($B40,'2a. Staff Data (FTFFT)'!$A:$N,5,0),"")</f>
        <v/>
      </c>
      <c r="D40" s="100" t="str">
        <f>IFERROR(VLOOKUP($B40,'2a. Staff Data (FTFFT)'!$A:$N,6,0),"")</f>
        <v/>
      </c>
      <c r="E40" s="100" t="str">
        <f>IFERROR(VLOOKUP($B40,'2a. Staff Data (FTFFT)'!$A:$N,7,0),"")</f>
        <v/>
      </c>
      <c r="F40" s="100" t="str">
        <f>IFERROR(VLOOKUP($B40,'2a. Staff Data (FTFFT)'!$A:$N,8,0),"")</f>
        <v/>
      </c>
      <c r="G40" s="97" t="str">
        <f>IFERROR(VLOOKUP($B40,'2a. Staff Data (FTFFT)'!$A:$N,9,0),"")</f>
        <v/>
      </c>
      <c r="H40" s="97" t="str">
        <f>IFERROR(VLOOKUP($B40,'2a. Staff Data (FTFFT)'!$A:$N,10,0),"")</f>
        <v/>
      </c>
      <c r="I40" s="97" t="str">
        <f>IFERROR(VLOOKUP($B40,'2a. Staff Data (FTFFT)'!$A:$N,11,0),"")</f>
        <v/>
      </c>
      <c r="J40" s="97" t="str">
        <f>IFERROR(VLOOKUP($B40,'2a. Staff Data (FTFFT)'!$A:$N,12,0),"")</f>
        <v/>
      </c>
      <c r="K40" s="97" t="str">
        <f>IFERROR(VLOOKUP($B40,'2a. Staff Data (FTFFT)'!$A:$N,13,0),"")</f>
        <v/>
      </c>
      <c r="L40" s="97" t="str">
        <f>IFERROR(VLOOKUP($B40,'2a. Staff Data (FTFFT)'!$A:$N,14,0),"")</f>
        <v/>
      </c>
      <c r="M40" s="62" t="s">
        <v>1</v>
      </c>
      <c r="N40" s="104"/>
      <c r="O40" s="72"/>
      <c r="P40" s="61"/>
      <c r="Q40" s="101">
        <f t="shared" si="1"/>
        <v>0</v>
      </c>
      <c r="R40" s="32" t="b">
        <f t="shared" si="2"/>
        <v>0</v>
      </c>
      <c r="S40" s="102"/>
    </row>
    <row r="41" spans="1:19" x14ac:dyDescent="0.25">
      <c r="A41" s="96" t="str">
        <f t="shared" si="0"/>
        <v/>
      </c>
      <c r="B41" s="62"/>
      <c r="C41" s="100" t="str">
        <f>IFERROR(VLOOKUP($B41,'2a. Staff Data (FTFFT)'!$A:$N,5,0),"")</f>
        <v/>
      </c>
      <c r="D41" s="100" t="str">
        <f>IFERROR(VLOOKUP($B41,'2a. Staff Data (FTFFT)'!$A:$N,6,0),"")</f>
        <v/>
      </c>
      <c r="E41" s="100" t="str">
        <f>IFERROR(VLOOKUP($B41,'2a. Staff Data (FTFFT)'!$A:$N,7,0),"")</f>
        <v/>
      </c>
      <c r="F41" s="100" t="str">
        <f>IFERROR(VLOOKUP($B41,'2a. Staff Data (FTFFT)'!$A:$N,8,0),"")</f>
        <v/>
      </c>
      <c r="G41" s="97" t="str">
        <f>IFERROR(VLOOKUP($B41,'2a. Staff Data (FTFFT)'!$A:$N,9,0),"")</f>
        <v/>
      </c>
      <c r="H41" s="97" t="str">
        <f>IFERROR(VLOOKUP($B41,'2a. Staff Data (FTFFT)'!$A:$N,10,0),"")</f>
        <v/>
      </c>
      <c r="I41" s="97" t="str">
        <f>IFERROR(VLOOKUP($B41,'2a. Staff Data (FTFFT)'!$A:$N,11,0),"")</f>
        <v/>
      </c>
      <c r="J41" s="97" t="str">
        <f>IFERROR(VLOOKUP($B41,'2a. Staff Data (FTFFT)'!$A:$N,12,0),"")</f>
        <v/>
      </c>
      <c r="K41" s="97" t="str">
        <f>IFERROR(VLOOKUP($B41,'2a. Staff Data (FTFFT)'!$A:$N,13,0),"")</f>
        <v/>
      </c>
      <c r="L41" s="97" t="str">
        <f>IFERROR(VLOOKUP($B41,'2a. Staff Data (FTFFT)'!$A:$N,14,0),"")</f>
        <v/>
      </c>
      <c r="M41" s="62" t="s">
        <v>1</v>
      </c>
      <c r="N41" s="104"/>
      <c r="O41" s="72"/>
      <c r="P41" s="61"/>
      <c r="Q41" s="101">
        <f t="shared" si="1"/>
        <v>0</v>
      </c>
      <c r="R41" s="32" t="b">
        <f t="shared" si="2"/>
        <v>0</v>
      </c>
      <c r="S41" s="102"/>
    </row>
    <row r="42" spans="1:19" x14ac:dyDescent="0.25">
      <c r="A42" s="96" t="str">
        <f t="shared" si="0"/>
        <v/>
      </c>
      <c r="B42" s="62"/>
      <c r="C42" s="100" t="str">
        <f>IFERROR(VLOOKUP($B42,'2a. Staff Data (FTFFT)'!$A:$N,5,0),"")</f>
        <v/>
      </c>
      <c r="D42" s="100" t="str">
        <f>IFERROR(VLOOKUP($B42,'2a. Staff Data (FTFFT)'!$A:$N,6,0),"")</f>
        <v/>
      </c>
      <c r="E42" s="100" t="str">
        <f>IFERROR(VLOOKUP($B42,'2a. Staff Data (FTFFT)'!$A:$N,7,0),"")</f>
        <v/>
      </c>
      <c r="F42" s="100" t="str">
        <f>IFERROR(VLOOKUP($B42,'2a. Staff Data (FTFFT)'!$A:$N,8,0),"")</f>
        <v/>
      </c>
      <c r="G42" s="97" t="str">
        <f>IFERROR(VLOOKUP($B42,'2a. Staff Data (FTFFT)'!$A:$N,9,0),"")</f>
        <v/>
      </c>
      <c r="H42" s="97" t="str">
        <f>IFERROR(VLOOKUP($B42,'2a. Staff Data (FTFFT)'!$A:$N,10,0),"")</f>
        <v/>
      </c>
      <c r="I42" s="97" t="str">
        <f>IFERROR(VLOOKUP($B42,'2a. Staff Data (FTFFT)'!$A:$N,11,0),"")</f>
        <v/>
      </c>
      <c r="J42" s="97" t="str">
        <f>IFERROR(VLOOKUP($B42,'2a. Staff Data (FTFFT)'!$A:$N,12,0),"")</f>
        <v/>
      </c>
      <c r="K42" s="97" t="str">
        <f>IFERROR(VLOOKUP($B42,'2a. Staff Data (FTFFT)'!$A:$N,13,0),"")</f>
        <v/>
      </c>
      <c r="L42" s="97" t="str">
        <f>IFERROR(VLOOKUP($B42,'2a. Staff Data (FTFFT)'!$A:$N,14,0),"")</f>
        <v/>
      </c>
      <c r="M42" s="62" t="s">
        <v>1</v>
      </c>
      <c r="N42" s="104"/>
      <c r="O42" s="72"/>
      <c r="P42" s="61"/>
      <c r="Q42" s="101">
        <f t="shared" ref="Q42:Q73" si="4">SUMIF($B:$B,$B42,$P:$P)</f>
        <v>0</v>
      </c>
      <c r="R42" s="32" t="b">
        <f t="shared" ref="R42:R73" si="5">IF(Q42&gt;1,"This staff member has a total FTE exceeding 1. Please check the rows are correctly populated",IF(Q42="",""))</f>
        <v>0</v>
      </c>
      <c r="S42" s="102"/>
    </row>
    <row r="43" spans="1:19" x14ac:dyDescent="0.25">
      <c r="A43" s="96" t="str">
        <f t="shared" si="0"/>
        <v/>
      </c>
      <c r="B43" s="62"/>
      <c r="C43" s="100" t="str">
        <f>IFERROR(VLOOKUP($B43,'2a. Staff Data (FTFFT)'!$A:$N,5,0),"")</f>
        <v/>
      </c>
      <c r="D43" s="100" t="str">
        <f>IFERROR(VLOOKUP($B43,'2a. Staff Data (FTFFT)'!$A:$N,6,0),"")</f>
        <v/>
      </c>
      <c r="E43" s="100" t="str">
        <f>IFERROR(VLOOKUP($B43,'2a. Staff Data (FTFFT)'!$A:$N,7,0),"")</f>
        <v/>
      </c>
      <c r="F43" s="100" t="str">
        <f>IFERROR(VLOOKUP($B43,'2a. Staff Data (FTFFT)'!$A:$N,8,0),"")</f>
        <v/>
      </c>
      <c r="G43" s="97" t="str">
        <f>IFERROR(VLOOKUP($B43,'2a. Staff Data (FTFFT)'!$A:$N,9,0),"")</f>
        <v/>
      </c>
      <c r="H43" s="97" t="str">
        <f>IFERROR(VLOOKUP($B43,'2a. Staff Data (FTFFT)'!$A:$N,10,0),"")</f>
        <v/>
      </c>
      <c r="I43" s="97" t="str">
        <f>IFERROR(VLOOKUP($B43,'2a. Staff Data (FTFFT)'!$A:$N,11,0),"")</f>
        <v/>
      </c>
      <c r="J43" s="97" t="str">
        <f>IFERROR(VLOOKUP($B43,'2a. Staff Data (FTFFT)'!$A:$N,12,0),"")</f>
        <v/>
      </c>
      <c r="K43" s="97" t="str">
        <f>IFERROR(VLOOKUP($B43,'2a. Staff Data (FTFFT)'!$A:$N,13,0),"")</f>
        <v/>
      </c>
      <c r="L43" s="97" t="str">
        <f>IFERROR(VLOOKUP($B43,'2a. Staff Data (FTFFT)'!$A:$N,14,0),"")</f>
        <v/>
      </c>
      <c r="M43" s="62" t="s">
        <v>1</v>
      </c>
      <c r="N43" s="104"/>
      <c r="O43" s="72"/>
      <c r="P43" s="61"/>
      <c r="Q43" s="101">
        <f t="shared" si="4"/>
        <v>0</v>
      </c>
      <c r="R43" s="32" t="b">
        <f t="shared" si="5"/>
        <v>0</v>
      </c>
      <c r="S43" s="102"/>
    </row>
    <row r="44" spans="1:19" x14ac:dyDescent="0.25">
      <c r="A44" s="96" t="str">
        <f t="shared" si="0"/>
        <v/>
      </c>
      <c r="B44" s="62"/>
      <c r="C44" s="100" t="str">
        <f>IFERROR(VLOOKUP($B44,'2a. Staff Data (FTFFT)'!$A:$N,5,0),"")</f>
        <v/>
      </c>
      <c r="D44" s="100" t="str">
        <f>IFERROR(VLOOKUP($B44,'2a. Staff Data (FTFFT)'!$A:$N,6,0),"")</f>
        <v/>
      </c>
      <c r="E44" s="100" t="str">
        <f>IFERROR(VLOOKUP($B44,'2a. Staff Data (FTFFT)'!$A:$N,7,0),"")</f>
        <v/>
      </c>
      <c r="F44" s="100" t="str">
        <f>IFERROR(VLOOKUP($B44,'2a. Staff Data (FTFFT)'!$A:$N,8,0),"")</f>
        <v/>
      </c>
      <c r="G44" s="97" t="str">
        <f>IFERROR(VLOOKUP($B44,'2a. Staff Data (FTFFT)'!$A:$N,9,0),"")</f>
        <v/>
      </c>
      <c r="H44" s="97" t="str">
        <f>IFERROR(VLOOKUP($B44,'2a. Staff Data (FTFFT)'!$A:$N,10,0),"")</f>
        <v/>
      </c>
      <c r="I44" s="97" t="str">
        <f>IFERROR(VLOOKUP($B44,'2a. Staff Data (FTFFT)'!$A:$N,11,0),"")</f>
        <v/>
      </c>
      <c r="J44" s="97" t="str">
        <f>IFERROR(VLOOKUP($B44,'2a. Staff Data (FTFFT)'!$A:$N,12,0),"")</f>
        <v/>
      </c>
      <c r="K44" s="97" t="str">
        <f>IFERROR(VLOOKUP($B44,'2a. Staff Data (FTFFT)'!$A:$N,13,0),"")</f>
        <v/>
      </c>
      <c r="L44" s="97" t="str">
        <f>IFERROR(VLOOKUP($B44,'2a. Staff Data (FTFFT)'!$A:$N,14,0),"")</f>
        <v/>
      </c>
      <c r="M44" s="62" t="s">
        <v>1</v>
      </c>
      <c r="N44" s="104"/>
      <c r="O44" s="72"/>
      <c r="P44" s="61"/>
      <c r="Q44" s="101">
        <f t="shared" si="4"/>
        <v>0</v>
      </c>
      <c r="R44" s="32" t="b">
        <f t="shared" si="5"/>
        <v>0</v>
      </c>
      <c r="S44" s="102"/>
    </row>
    <row r="45" spans="1:19" x14ac:dyDescent="0.25">
      <c r="A45" s="96" t="str">
        <f t="shared" si="0"/>
        <v/>
      </c>
      <c r="B45" s="62"/>
      <c r="C45" s="100" t="str">
        <f>IFERROR(VLOOKUP($B45,'2a. Staff Data (FTFFT)'!$A:$N,5,0),"")</f>
        <v/>
      </c>
      <c r="D45" s="100" t="str">
        <f>IFERROR(VLOOKUP($B45,'2a. Staff Data (FTFFT)'!$A:$N,6,0),"")</f>
        <v/>
      </c>
      <c r="E45" s="100" t="str">
        <f>IFERROR(VLOOKUP($B45,'2a. Staff Data (FTFFT)'!$A:$N,7,0),"")</f>
        <v/>
      </c>
      <c r="F45" s="100" t="str">
        <f>IFERROR(VLOOKUP($B45,'2a. Staff Data (FTFFT)'!$A:$N,8,0),"")</f>
        <v/>
      </c>
      <c r="G45" s="97" t="str">
        <f>IFERROR(VLOOKUP($B45,'2a. Staff Data (FTFFT)'!$A:$N,9,0),"")</f>
        <v/>
      </c>
      <c r="H45" s="97" t="str">
        <f>IFERROR(VLOOKUP($B45,'2a. Staff Data (FTFFT)'!$A:$N,10,0),"")</f>
        <v/>
      </c>
      <c r="I45" s="97" t="str">
        <f>IFERROR(VLOOKUP($B45,'2a. Staff Data (FTFFT)'!$A:$N,11,0),"")</f>
        <v/>
      </c>
      <c r="J45" s="97" t="str">
        <f>IFERROR(VLOOKUP($B45,'2a. Staff Data (FTFFT)'!$A:$N,12,0),"")</f>
        <v/>
      </c>
      <c r="K45" s="97" t="str">
        <f>IFERROR(VLOOKUP($B45,'2a. Staff Data (FTFFT)'!$A:$N,13,0),"")</f>
        <v/>
      </c>
      <c r="L45" s="97" t="str">
        <f>IFERROR(VLOOKUP($B45,'2a. Staff Data (FTFFT)'!$A:$N,14,0),"")</f>
        <v/>
      </c>
      <c r="M45" s="62" t="s">
        <v>1</v>
      </c>
      <c r="N45" s="104"/>
      <c r="O45" s="72"/>
      <c r="P45" s="61"/>
      <c r="Q45" s="101">
        <f t="shared" si="4"/>
        <v>0</v>
      </c>
      <c r="R45" s="32" t="b">
        <f t="shared" si="5"/>
        <v>0</v>
      </c>
      <c r="S45" s="102"/>
    </row>
    <row r="46" spans="1:19" x14ac:dyDescent="0.25">
      <c r="A46" s="96" t="str">
        <f t="shared" si="0"/>
        <v/>
      </c>
      <c r="B46" s="62"/>
      <c r="C46" s="100" t="str">
        <f>IFERROR(VLOOKUP($B46,'2a. Staff Data (FTFFT)'!$A:$N,5,0),"")</f>
        <v/>
      </c>
      <c r="D46" s="100" t="str">
        <f>IFERROR(VLOOKUP($B46,'2a. Staff Data (FTFFT)'!$A:$N,6,0),"")</f>
        <v/>
      </c>
      <c r="E46" s="100" t="str">
        <f>IFERROR(VLOOKUP($B46,'2a. Staff Data (FTFFT)'!$A:$N,7,0),"")</f>
        <v/>
      </c>
      <c r="F46" s="100" t="str">
        <f>IFERROR(VLOOKUP($B46,'2a. Staff Data (FTFFT)'!$A:$N,8,0),"")</f>
        <v/>
      </c>
      <c r="G46" s="97" t="str">
        <f>IFERROR(VLOOKUP($B46,'2a. Staff Data (FTFFT)'!$A:$N,9,0),"")</f>
        <v/>
      </c>
      <c r="H46" s="97" t="str">
        <f>IFERROR(VLOOKUP($B46,'2a. Staff Data (FTFFT)'!$A:$N,10,0),"")</f>
        <v/>
      </c>
      <c r="I46" s="97" t="str">
        <f>IFERROR(VLOOKUP($B46,'2a. Staff Data (FTFFT)'!$A:$N,11,0),"")</f>
        <v/>
      </c>
      <c r="J46" s="97" t="str">
        <f>IFERROR(VLOOKUP($B46,'2a. Staff Data (FTFFT)'!$A:$N,12,0),"")</f>
        <v/>
      </c>
      <c r="K46" s="97" t="str">
        <f>IFERROR(VLOOKUP($B46,'2a. Staff Data (FTFFT)'!$A:$N,13,0),"")</f>
        <v/>
      </c>
      <c r="L46" s="97" t="str">
        <f>IFERROR(VLOOKUP($B46,'2a. Staff Data (FTFFT)'!$A:$N,14,0),"")</f>
        <v/>
      </c>
      <c r="M46" s="62" t="s">
        <v>1</v>
      </c>
      <c r="N46" s="104"/>
      <c r="O46" s="72"/>
      <c r="P46" s="61"/>
      <c r="Q46" s="101">
        <f t="shared" si="4"/>
        <v>0</v>
      </c>
      <c r="R46" s="32" t="b">
        <f t="shared" si="5"/>
        <v>0</v>
      </c>
      <c r="S46" s="102"/>
    </row>
    <row r="47" spans="1:19" x14ac:dyDescent="0.25">
      <c r="A47" s="96" t="str">
        <f t="shared" si="0"/>
        <v/>
      </c>
      <c r="B47" s="62"/>
      <c r="C47" s="100" t="str">
        <f>IFERROR(VLOOKUP($B47,'2a. Staff Data (FTFFT)'!$A:$N,5,0),"")</f>
        <v/>
      </c>
      <c r="D47" s="100" t="str">
        <f>IFERROR(VLOOKUP($B47,'2a. Staff Data (FTFFT)'!$A:$N,6,0),"")</f>
        <v/>
      </c>
      <c r="E47" s="100" t="str">
        <f>IFERROR(VLOOKUP($B47,'2a. Staff Data (FTFFT)'!$A:$N,7,0),"")</f>
        <v/>
      </c>
      <c r="F47" s="100" t="str">
        <f>IFERROR(VLOOKUP($B47,'2a. Staff Data (FTFFT)'!$A:$N,8,0),"")</f>
        <v/>
      </c>
      <c r="G47" s="97" t="str">
        <f>IFERROR(VLOOKUP($B47,'2a. Staff Data (FTFFT)'!$A:$N,9,0),"")</f>
        <v/>
      </c>
      <c r="H47" s="97" t="str">
        <f>IFERROR(VLOOKUP($B47,'2a. Staff Data (FTFFT)'!$A:$N,10,0),"")</f>
        <v/>
      </c>
      <c r="I47" s="97" t="str">
        <f>IFERROR(VLOOKUP($B47,'2a. Staff Data (FTFFT)'!$A:$N,11,0),"")</f>
        <v/>
      </c>
      <c r="J47" s="97" t="str">
        <f>IFERROR(VLOOKUP($B47,'2a. Staff Data (FTFFT)'!$A:$N,12,0),"")</f>
        <v/>
      </c>
      <c r="K47" s="97" t="str">
        <f>IFERROR(VLOOKUP($B47,'2a. Staff Data (FTFFT)'!$A:$N,13,0),"")</f>
        <v/>
      </c>
      <c r="L47" s="97" t="str">
        <f>IFERROR(VLOOKUP($B47,'2a. Staff Data (FTFFT)'!$A:$N,14,0),"")</f>
        <v/>
      </c>
      <c r="M47" s="62" t="s">
        <v>1</v>
      </c>
      <c r="N47" s="104"/>
      <c r="O47" s="72"/>
      <c r="P47" s="61"/>
      <c r="Q47" s="101">
        <f t="shared" si="4"/>
        <v>0</v>
      </c>
      <c r="R47" s="32" t="b">
        <f t="shared" si="5"/>
        <v>0</v>
      </c>
      <c r="S47" s="102"/>
    </row>
    <row r="48" spans="1:19" x14ac:dyDescent="0.25">
      <c r="A48" s="96" t="str">
        <f t="shared" si="0"/>
        <v/>
      </c>
      <c r="B48" s="62"/>
      <c r="C48" s="100" t="str">
        <f>IFERROR(VLOOKUP($B48,'2a. Staff Data (FTFFT)'!$A:$N,5,0),"")</f>
        <v/>
      </c>
      <c r="D48" s="100" t="str">
        <f>IFERROR(VLOOKUP($B48,'2a. Staff Data (FTFFT)'!$A:$N,6,0),"")</f>
        <v/>
      </c>
      <c r="E48" s="100" t="str">
        <f>IFERROR(VLOOKUP($B48,'2a. Staff Data (FTFFT)'!$A:$N,7,0),"")</f>
        <v/>
      </c>
      <c r="F48" s="100" t="str">
        <f>IFERROR(VLOOKUP($B48,'2a. Staff Data (FTFFT)'!$A:$N,8,0),"")</f>
        <v/>
      </c>
      <c r="G48" s="97" t="str">
        <f>IFERROR(VLOOKUP($B48,'2a. Staff Data (FTFFT)'!$A:$N,9,0),"")</f>
        <v/>
      </c>
      <c r="H48" s="97" t="str">
        <f>IFERROR(VLOOKUP($B48,'2a. Staff Data (FTFFT)'!$A:$N,10,0),"")</f>
        <v/>
      </c>
      <c r="I48" s="97" t="str">
        <f>IFERROR(VLOOKUP($B48,'2a. Staff Data (FTFFT)'!$A:$N,11,0),"")</f>
        <v/>
      </c>
      <c r="J48" s="97" t="str">
        <f>IFERROR(VLOOKUP($B48,'2a. Staff Data (FTFFT)'!$A:$N,12,0),"")</f>
        <v/>
      </c>
      <c r="K48" s="97" t="str">
        <f>IFERROR(VLOOKUP($B48,'2a. Staff Data (FTFFT)'!$A:$N,13,0),"")</f>
        <v/>
      </c>
      <c r="L48" s="97" t="str">
        <f>IFERROR(VLOOKUP($B48,'2a. Staff Data (FTFFT)'!$A:$N,14,0),"")</f>
        <v/>
      </c>
      <c r="M48" s="62" t="s">
        <v>1</v>
      </c>
      <c r="N48" s="104"/>
      <c r="O48" s="72"/>
      <c r="P48" s="61"/>
      <c r="Q48" s="101">
        <f t="shared" si="4"/>
        <v>0</v>
      </c>
      <c r="R48" s="32" t="b">
        <f t="shared" si="5"/>
        <v>0</v>
      </c>
      <c r="S48" s="102"/>
    </row>
    <row r="49" spans="1:19" x14ac:dyDescent="0.25">
      <c r="A49" s="96" t="str">
        <f t="shared" si="0"/>
        <v/>
      </c>
      <c r="B49" s="62"/>
      <c r="C49" s="100" t="str">
        <f>IFERROR(VLOOKUP($B49,'2a. Staff Data (FTFFT)'!$A:$N,5,0),"")</f>
        <v/>
      </c>
      <c r="D49" s="100" t="str">
        <f>IFERROR(VLOOKUP($B49,'2a. Staff Data (FTFFT)'!$A:$N,6,0),"")</f>
        <v/>
      </c>
      <c r="E49" s="100" t="str">
        <f>IFERROR(VLOOKUP($B49,'2a. Staff Data (FTFFT)'!$A:$N,7,0),"")</f>
        <v/>
      </c>
      <c r="F49" s="100" t="str">
        <f>IFERROR(VLOOKUP($B49,'2a. Staff Data (FTFFT)'!$A:$N,8,0),"")</f>
        <v/>
      </c>
      <c r="G49" s="97" t="str">
        <f>IFERROR(VLOOKUP($B49,'2a. Staff Data (FTFFT)'!$A:$N,9,0),"")</f>
        <v/>
      </c>
      <c r="H49" s="97" t="str">
        <f>IFERROR(VLOOKUP($B49,'2a. Staff Data (FTFFT)'!$A:$N,10,0),"")</f>
        <v/>
      </c>
      <c r="I49" s="97" t="str">
        <f>IFERROR(VLOOKUP($B49,'2a. Staff Data (FTFFT)'!$A:$N,11,0),"")</f>
        <v/>
      </c>
      <c r="J49" s="97" t="str">
        <f>IFERROR(VLOOKUP($B49,'2a. Staff Data (FTFFT)'!$A:$N,12,0),"")</f>
        <v/>
      </c>
      <c r="K49" s="97" t="str">
        <f>IFERROR(VLOOKUP($B49,'2a. Staff Data (FTFFT)'!$A:$N,13,0),"")</f>
        <v/>
      </c>
      <c r="L49" s="97" t="str">
        <f>IFERROR(VLOOKUP($B49,'2a. Staff Data (FTFFT)'!$A:$N,14,0),"")</f>
        <v/>
      </c>
      <c r="M49" s="62" t="s">
        <v>1</v>
      </c>
      <c r="N49" s="104"/>
      <c r="O49" s="72"/>
      <c r="P49" s="61"/>
      <c r="Q49" s="101">
        <f t="shared" si="4"/>
        <v>0</v>
      </c>
      <c r="R49" s="32" t="b">
        <f t="shared" si="5"/>
        <v>0</v>
      </c>
      <c r="S49" s="102"/>
    </row>
    <row r="50" spans="1:19" x14ac:dyDescent="0.25">
      <c r="A50" s="96" t="str">
        <f t="shared" si="0"/>
        <v/>
      </c>
      <c r="B50" s="62"/>
      <c r="C50" s="100" t="str">
        <f>IFERROR(VLOOKUP($B50,'2a. Staff Data (FTFFT)'!$A:$N,5,0),"")</f>
        <v/>
      </c>
      <c r="D50" s="100" t="str">
        <f>IFERROR(VLOOKUP($B50,'2a. Staff Data (FTFFT)'!$A:$N,6,0),"")</f>
        <v/>
      </c>
      <c r="E50" s="100" t="str">
        <f>IFERROR(VLOOKUP($B50,'2a. Staff Data (FTFFT)'!$A:$N,7,0),"")</f>
        <v/>
      </c>
      <c r="F50" s="100" t="str">
        <f>IFERROR(VLOOKUP($B50,'2a. Staff Data (FTFFT)'!$A:$N,8,0),"")</f>
        <v/>
      </c>
      <c r="G50" s="97" t="str">
        <f>IFERROR(VLOOKUP($B50,'2a. Staff Data (FTFFT)'!$A:$N,9,0),"")</f>
        <v/>
      </c>
      <c r="H50" s="97" t="str">
        <f>IFERROR(VLOOKUP($B50,'2a. Staff Data (FTFFT)'!$A:$N,10,0),"")</f>
        <v/>
      </c>
      <c r="I50" s="97" t="str">
        <f>IFERROR(VLOOKUP($B50,'2a. Staff Data (FTFFT)'!$A:$N,11,0),"")</f>
        <v/>
      </c>
      <c r="J50" s="97" t="str">
        <f>IFERROR(VLOOKUP($B50,'2a. Staff Data (FTFFT)'!$A:$N,12,0),"")</f>
        <v/>
      </c>
      <c r="K50" s="97" t="str">
        <f>IFERROR(VLOOKUP($B50,'2a. Staff Data (FTFFT)'!$A:$N,13,0),"")</f>
        <v/>
      </c>
      <c r="L50" s="97" t="str">
        <f>IFERROR(VLOOKUP($B50,'2a. Staff Data (FTFFT)'!$A:$N,14,0),"")</f>
        <v/>
      </c>
      <c r="M50" s="62" t="s">
        <v>1</v>
      </c>
      <c r="N50" s="104"/>
      <c r="O50" s="72"/>
      <c r="P50" s="61"/>
      <c r="Q50" s="101">
        <f t="shared" si="4"/>
        <v>0</v>
      </c>
      <c r="R50" s="32" t="b">
        <f t="shared" si="5"/>
        <v>0</v>
      </c>
      <c r="S50" s="102"/>
    </row>
    <row r="51" spans="1:19" x14ac:dyDescent="0.25">
      <c r="A51" s="96" t="str">
        <f t="shared" si="0"/>
        <v/>
      </c>
      <c r="B51" s="62"/>
      <c r="C51" s="100" t="str">
        <f>IFERROR(VLOOKUP($B51,'2a. Staff Data (FTFFT)'!$A:$N,5,0),"")</f>
        <v/>
      </c>
      <c r="D51" s="100" t="str">
        <f>IFERROR(VLOOKUP($B51,'2a. Staff Data (FTFFT)'!$A:$N,6,0),"")</f>
        <v/>
      </c>
      <c r="E51" s="100" t="str">
        <f>IFERROR(VLOOKUP($B51,'2a. Staff Data (FTFFT)'!$A:$N,7,0),"")</f>
        <v/>
      </c>
      <c r="F51" s="100" t="str">
        <f>IFERROR(VLOOKUP($B51,'2a. Staff Data (FTFFT)'!$A:$N,8,0),"")</f>
        <v/>
      </c>
      <c r="G51" s="97" t="str">
        <f>IFERROR(VLOOKUP($B51,'2a. Staff Data (FTFFT)'!$A:$N,9,0),"")</f>
        <v/>
      </c>
      <c r="H51" s="97" t="str">
        <f>IFERROR(VLOOKUP($B51,'2a. Staff Data (FTFFT)'!$A:$N,10,0),"")</f>
        <v/>
      </c>
      <c r="I51" s="97" t="str">
        <f>IFERROR(VLOOKUP($B51,'2a. Staff Data (FTFFT)'!$A:$N,11,0),"")</f>
        <v/>
      </c>
      <c r="J51" s="97" t="str">
        <f>IFERROR(VLOOKUP($B51,'2a. Staff Data (FTFFT)'!$A:$N,12,0),"")</f>
        <v/>
      </c>
      <c r="K51" s="97" t="str">
        <f>IFERROR(VLOOKUP($B51,'2a. Staff Data (FTFFT)'!$A:$N,13,0),"")</f>
        <v/>
      </c>
      <c r="L51" s="97" t="str">
        <f>IFERROR(VLOOKUP($B51,'2a. Staff Data (FTFFT)'!$A:$N,14,0),"")</f>
        <v/>
      </c>
      <c r="M51" s="62" t="s">
        <v>1</v>
      </c>
      <c r="N51" s="104"/>
      <c r="O51" s="72"/>
      <c r="P51" s="61"/>
      <c r="Q51" s="101">
        <f t="shared" si="4"/>
        <v>0</v>
      </c>
      <c r="R51" s="32" t="b">
        <f t="shared" si="5"/>
        <v>0</v>
      </c>
      <c r="S51" s="102"/>
    </row>
    <row r="52" spans="1:19" x14ac:dyDescent="0.25">
      <c r="A52" s="96" t="str">
        <f t="shared" si="0"/>
        <v/>
      </c>
      <c r="B52" s="62"/>
      <c r="C52" s="100" t="str">
        <f>IFERROR(VLOOKUP($B52,'2a. Staff Data (FTFFT)'!$A:$N,5,0),"")</f>
        <v/>
      </c>
      <c r="D52" s="100" t="str">
        <f>IFERROR(VLOOKUP($B52,'2a. Staff Data (FTFFT)'!$A:$N,6,0),"")</f>
        <v/>
      </c>
      <c r="E52" s="100" t="str">
        <f>IFERROR(VLOOKUP($B52,'2a. Staff Data (FTFFT)'!$A:$N,7,0),"")</f>
        <v/>
      </c>
      <c r="F52" s="100" t="str">
        <f>IFERROR(VLOOKUP($B52,'2a. Staff Data (FTFFT)'!$A:$N,8,0),"")</f>
        <v/>
      </c>
      <c r="G52" s="97" t="str">
        <f>IFERROR(VLOOKUP($B52,'2a. Staff Data (FTFFT)'!$A:$N,9,0),"")</f>
        <v/>
      </c>
      <c r="H52" s="97" t="str">
        <f>IFERROR(VLOOKUP($B52,'2a. Staff Data (FTFFT)'!$A:$N,10,0),"")</f>
        <v/>
      </c>
      <c r="I52" s="97" t="str">
        <f>IFERROR(VLOOKUP($B52,'2a. Staff Data (FTFFT)'!$A:$N,11,0),"")</f>
        <v/>
      </c>
      <c r="J52" s="97" t="str">
        <f>IFERROR(VLOOKUP($B52,'2a. Staff Data (FTFFT)'!$A:$N,12,0),"")</f>
        <v/>
      </c>
      <c r="K52" s="97" t="str">
        <f>IFERROR(VLOOKUP($B52,'2a. Staff Data (FTFFT)'!$A:$N,13,0),"")</f>
        <v/>
      </c>
      <c r="L52" s="97" t="str">
        <f>IFERROR(VLOOKUP($B52,'2a. Staff Data (FTFFT)'!$A:$N,14,0),"")</f>
        <v/>
      </c>
      <c r="M52" s="62" t="s">
        <v>1</v>
      </c>
      <c r="N52" s="104"/>
      <c r="O52" s="72"/>
      <c r="P52" s="61"/>
      <c r="Q52" s="101">
        <f t="shared" si="4"/>
        <v>0</v>
      </c>
      <c r="R52" s="32" t="b">
        <f t="shared" si="5"/>
        <v>0</v>
      </c>
      <c r="S52" s="102"/>
    </row>
    <row r="53" spans="1:19" x14ac:dyDescent="0.25">
      <c r="A53" s="96" t="str">
        <f t="shared" si="0"/>
        <v/>
      </c>
      <c r="B53" s="62"/>
      <c r="C53" s="100" t="str">
        <f>IFERROR(VLOOKUP($B53,'2a. Staff Data (FTFFT)'!$A:$N,5,0),"")</f>
        <v/>
      </c>
      <c r="D53" s="100" t="str">
        <f>IFERROR(VLOOKUP($B53,'2a. Staff Data (FTFFT)'!$A:$N,6,0),"")</f>
        <v/>
      </c>
      <c r="E53" s="100" t="str">
        <f>IFERROR(VLOOKUP($B53,'2a. Staff Data (FTFFT)'!$A:$N,7,0),"")</f>
        <v/>
      </c>
      <c r="F53" s="100" t="str">
        <f>IFERROR(VLOOKUP($B53,'2a. Staff Data (FTFFT)'!$A:$N,8,0),"")</f>
        <v/>
      </c>
      <c r="G53" s="97" t="str">
        <f>IFERROR(VLOOKUP($B53,'2a. Staff Data (FTFFT)'!$A:$N,9,0),"")</f>
        <v/>
      </c>
      <c r="H53" s="97" t="str">
        <f>IFERROR(VLOOKUP($B53,'2a. Staff Data (FTFFT)'!$A:$N,10,0),"")</f>
        <v/>
      </c>
      <c r="I53" s="97" t="str">
        <f>IFERROR(VLOOKUP($B53,'2a. Staff Data (FTFFT)'!$A:$N,11,0),"")</f>
        <v/>
      </c>
      <c r="J53" s="97" t="str">
        <f>IFERROR(VLOOKUP($B53,'2a. Staff Data (FTFFT)'!$A:$N,12,0),"")</f>
        <v/>
      </c>
      <c r="K53" s="97" t="str">
        <f>IFERROR(VLOOKUP($B53,'2a. Staff Data (FTFFT)'!$A:$N,13,0),"")</f>
        <v/>
      </c>
      <c r="L53" s="97" t="str">
        <f>IFERROR(VLOOKUP($B53,'2a. Staff Data (FTFFT)'!$A:$N,14,0),"")</f>
        <v/>
      </c>
      <c r="M53" s="62" t="s">
        <v>1</v>
      </c>
      <c r="N53" s="104"/>
      <c r="O53" s="72"/>
      <c r="P53" s="61"/>
      <c r="Q53" s="101">
        <f t="shared" si="4"/>
        <v>0</v>
      </c>
      <c r="R53" s="32" t="b">
        <f t="shared" si="5"/>
        <v>0</v>
      </c>
      <c r="S53" s="102"/>
    </row>
    <row r="54" spans="1:19" x14ac:dyDescent="0.25">
      <c r="A54" s="96" t="str">
        <f t="shared" si="0"/>
        <v/>
      </c>
      <c r="B54" s="62"/>
      <c r="C54" s="100" t="str">
        <f>IFERROR(VLOOKUP($B54,'2a. Staff Data (FTFFT)'!$A:$N,5,0),"")</f>
        <v/>
      </c>
      <c r="D54" s="100" t="str">
        <f>IFERROR(VLOOKUP($B54,'2a. Staff Data (FTFFT)'!$A:$N,6,0),"")</f>
        <v/>
      </c>
      <c r="E54" s="100" t="str">
        <f>IFERROR(VLOOKUP($B54,'2a. Staff Data (FTFFT)'!$A:$N,7,0),"")</f>
        <v/>
      </c>
      <c r="F54" s="100" t="str">
        <f>IFERROR(VLOOKUP($B54,'2a. Staff Data (FTFFT)'!$A:$N,8,0),"")</f>
        <v/>
      </c>
      <c r="G54" s="97" t="str">
        <f>IFERROR(VLOOKUP($B54,'2a. Staff Data (FTFFT)'!$A:$N,9,0),"")</f>
        <v/>
      </c>
      <c r="H54" s="97" t="str">
        <f>IFERROR(VLOOKUP($B54,'2a. Staff Data (FTFFT)'!$A:$N,10,0),"")</f>
        <v/>
      </c>
      <c r="I54" s="97" t="str">
        <f>IFERROR(VLOOKUP($B54,'2a. Staff Data (FTFFT)'!$A:$N,11,0),"")</f>
        <v/>
      </c>
      <c r="J54" s="97" t="str">
        <f>IFERROR(VLOOKUP($B54,'2a. Staff Data (FTFFT)'!$A:$N,12,0),"")</f>
        <v/>
      </c>
      <c r="K54" s="97" t="str">
        <f>IFERROR(VLOOKUP($B54,'2a. Staff Data (FTFFT)'!$A:$N,13,0),"")</f>
        <v/>
      </c>
      <c r="L54" s="97" t="str">
        <f>IFERROR(VLOOKUP($B54,'2a. Staff Data (FTFFT)'!$A:$N,14,0),"")</f>
        <v/>
      </c>
      <c r="M54" s="62" t="s">
        <v>1</v>
      </c>
      <c r="N54" s="104"/>
      <c r="O54" s="72"/>
      <c r="P54" s="61"/>
      <c r="Q54" s="101">
        <f t="shared" si="4"/>
        <v>0</v>
      </c>
      <c r="R54" s="32" t="b">
        <f t="shared" si="5"/>
        <v>0</v>
      </c>
      <c r="S54" s="102"/>
    </row>
    <row r="55" spans="1:19" x14ac:dyDescent="0.25">
      <c r="A55" s="96" t="str">
        <f t="shared" si="0"/>
        <v/>
      </c>
      <c r="B55" s="62"/>
      <c r="C55" s="100" t="str">
        <f>IFERROR(VLOOKUP($B55,'2a. Staff Data (FTFFT)'!$A:$N,5,0),"")</f>
        <v/>
      </c>
      <c r="D55" s="100" t="str">
        <f>IFERROR(VLOOKUP($B55,'2a. Staff Data (FTFFT)'!$A:$N,6,0),"")</f>
        <v/>
      </c>
      <c r="E55" s="100" t="str">
        <f>IFERROR(VLOOKUP($B55,'2a. Staff Data (FTFFT)'!$A:$N,7,0),"")</f>
        <v/>
      </c>
      <c r="F55" s="100" t="str">
        <f>IFERROR(VLOOKUP($B55,'2a. Staff Data (FTFFT)'!$A:$N,8,0),"")</f>
        <v/>
      </c>
      <c r="G55" s="97" t="str">
        <f>IFERROR(VLOOKUP($B55,'2a. Staff Data (FTFFT)'!$A:$N,9,0),"")</f>
        <v/>
      </c>
      <c r="H55" s="97" t="str">
        <f>IFERROR(VLOOKUP($B55,'2a. Staff Data (FTFFT)'!$A:$N,10,0),"")</f>
        <v/>
      </c>
      <c r="I55" s="97" t="str">
        <f>IFERROR(VLOOKUP($B55,'2a. Staff Data (FTFFT)'!$A:$N,11,0),"")</f>
        <v/>
      </c>
      <c r="J55" s="97" t="str">
        <f>IFERROR(VLOOKUP($B55,'2a. Staff Data (FTFFT)'!$A:$N,12,0),"")</f>
        <v/>
      </c>
      <c r="K55" s="97" t="str">
        <f>IFERROR(VLOOKUP($B55,'2a. Staff Data (FTFFT)'!$A:$N,13,0),"")</f>
        <v/>
      </c>
      <c r="L55" s="97" t="str">
        <f>IFERROR(VLOOKUP($B55,'2a. Staff Data (FTFFT)'!$A:$N,14,0),"")</f>
        <v/>
      </c>
      <c r="M55" s="62" t="s">
        <v>1</v>
      </c>
      <c r="N55" s="104"/>
      <c r="O55" s="72"/>
      <c r="P55" s="61"/>
      <c r="Q55" s="101">
        <f t="shared" si="4"/>
        <v>0</v>
      </c>
      <c r="R55" s="32" t="b">
        <f t="shared" si="5"/>
        <v>0</v>
      </c>
      <c r="S55" s="102"/>
    </row>
    <row r="56" spans="1:19" x14ac:dyDescent="0.25">
      <c r="A56" s="96" t="str">
        <f t="shared" si="0"/>
        <v/>
      </c>
      <c r="B56" s="62"/>
      <c r="C56" s="100" t="str">
        <f>IFERROR(VLOOKUP($B56,'2a. Staff Data (FTFFT)'!$A:$N,5,0),"")</f>
        <v/>
      </c>
      <c r="D56" s="100" t="str">
        <f>IFERROR(VLOOKUP($B56,'2a. Staff Data (FTFFT)'!$A:$N,6,0),"")</f>
        <v/>
      </c>
      <c r="E56" s="100" t="str">
        <f>IFERROR(VLOOKUP($B56,'2a. Staff Data (FTFFT)'!$A:$N,7,0),"")</f>
        <v/>
      </c>
      <c r="F56" s="100" t="str">
        <f>IFERROR(VLOOKUP($B56,'2a. Staff Data (FTFFT)'!$A:$N,8,0),"")</f>
        <v/>
      </c>
      <c r="G56" s="97" t="str">
        <f>IFERROR(VLOOKUP($B56,'2a. Staff Data (FTFFT)'!$A:$N,9,0),"")</f>
        <v/>
      </c>
      <c r="H56" s="97" t="str">
        <f>IFERROR(VLOOKUP($B56,'2a. Staff Data (FTFFT)'!$A:$N,10,0),"")</f>
        <v/>
      </c>
      <c r="I56" s="97" t="str">
        <f>IFERROR(VLOOKUP($B56,'2a. Staff Data (FTFFT)'!$A:$N,11,0),"")</f>
        <v/>
      </c>
      <c r="J56" s="97" t="str">
        <f>IFERROR(VLOOKUP($B56,'2a. Staff Data (FTFFT)'!$A:$N,12,0),"")</f>
        <v/>
      </c>
      <c r="K56" s="97" t="str">
        <f>IFERROR(VLOOKUP($B56,'2a. Staff Data (FTFFT)'!$A:$N,13,0),"")</f>
        <v/>
      </c>
      <c r="L56" s="97" t="str">
        <f>IFERROR(VLOOKUP($B56,'2a. Staff Data (FTFFT)'!$A:$N,14,0),"")</f>
        <v/>
      </c>
      <c r="M56" s="62" t="s">
        <v>1</v>
      </c>
      <c r="N56" s="104"/>
      <c r="O56" s="72"/>
      <c r="P56" s="61"/>
      <c r="Q56" s="101">
        <f t="shared" si="4"/>
        <v>0</v>
      </c>
      <c r="R56" s="32" t="b">
        <f t="shared" si="5"/>
        <v>0</v>
      </c>
      <c r="S56" s="102"/>
    </row>
    <row r="57" spans="1:19" x14ac:dyDescent="0.25">
      <c r="A57" s="96" t="str">
        <f t="shared" si="0"/>
        <v/>
      </c>
      <c r="B57" s="62"/>
      <c r="C57" s="100" t="str">
        <f>IFERROR(VLOOKUP($B57,'2a. Staff Data (FTFFT)'!$A:$N,5,0),"")</f>
        <v/>
      </c>
      <c r="D57" s="100" t="str">
        <f>IFERROR(VLOOKUP($B57,'2a. Staff Data (FTFFT)'!$A:$N,6,0),"")</f>
        <v/>
      </c>
      <c r="E57" s="100" t="str">
        <f>IFERROR(VLOOKUP($B57,'2a. Staff Data (FTFFT)'!$A:$N,7,0),"")</f>
        <v/>
      </c>
      <c r="F57" s="100" t="str">
        <f>IFERROR(VLOOKUP($B57,'2a. Staff Data (FTFFT)'!$A:$N,8,0),"")</f>
        <v/>
      </c>
      <c r="G57" s="97" t="str">
        <f>IFERROR(VLOOKUP($B57,'2a. Staff Data (FTFFT)'!$A:$N,9,0),"")</f>
        <v/>
      </c>
      <c r="H57" s="97" t="str">
        <f>IFERROR(VLOOKUP($B57,'2a. Staff Data (FTFFT)'!$A:$N,10,0),"")</f>
        <v/>
      </c>
      <c r="I57" s="97" t="str">
        <f>IFERROR(VLOOKUP($B57,'2a. Staff Data (FTFFT)'!$A:$N,11,0),"")</f>
        <v/>
      </c>
      <c r="J57" s="97" t="str">
        <f>IFERROR(VLOOKUP($B57,'2a. Staff Data (FTFFT)'!$A:$N,12,0),"")</f>
        <v/>
      </c>
      <c r="K57" s="97" t="str">
        <f>IFERROR(VLOOKUP($B57,'2a. Staff Data (FTFFT)'!$A:$N,13,0),"")</f>
        <v/>
      </c>
      <c r="L57" s="97" t="str">
        <f>IFERROR(VLOOKUP($B57,'2a. Staff Data (FTFFT)'!$A:$N,14,0),"")</f>
        <v/>
      </c>
      <c r="M57" s="62" t="s">
        <v>1</v>
      </c>
      <c r="N57" s="104"/>
      <c r="O57" s="72"/>
      <c r="P57" s="61"/>
      <c r="Q57" s="101">
        <f t="shared" si="4"/>
        <v>0</v>
      </c>
      <c r="R57" s="32" t="b">
        <f t="shared" si="5"/>
        <v>0</v>
      </c>
      <c r="S57" s="102"/>
    </row>
    <row r="58" spans="1:19" x14ac:dyDescent="0.25">
      <c r="A58" s="96" t="str">
        <f t="shared" si="0"/>
        <v/>
      </c>
      <c r="B58" s="62"/>
      <c r="C58" s="100" t="str">
        <f>IFERROR(VLOOKUP($B58,'2a. Staff Data (FTFFT)'!$A:$N,5,0),"")</f>
        <v/>
      </c>
      <c r="D58" s="100" t="str">
        <f>IFERROR(VLOOKUP($B58,'2a. Staff Data (FTFFT)'!$A:$N,6,0),"")</f>
        <v/>
      </c>
      <c r="E58" s="100" t="str">
        <f>IFERROR(VLOOKUP($B58,'2a. Staff Data (FTFFT)'!$A:$N,7,0),"")</f>
        <v/>
      </c>
      <c r="F58" s="100" t="str">
        <f>IFERROR(VLOOKUP($B58,'2a. Staff Data (FTFFT)'!$A:$N,8,0),"")</f>
        <v/>
      </c>
      <c r="G58" s="97" t="str">
        <f>IFERROR(VLOOKUP($B58,'2a. Staff Data (FTFFT)'!$A:$N,9,0),"")</f>
        <v/>
      </c>
      <c r="H58" s="97" t="str">
        <f>IFERROR(VLOOKUP($B58,'2a. Staff Data (FTFFT)'!$A:$N,10,0),"")</f>
        <v/>
      </c>
      <c r="I58" s="97" t="str">
        <f>IFERROR(VLOOKUP($B58,'2a. Staff Data (FTFFT)'!$A:$N,11,0),"")</f>
        <v/>
      </c>
      <c r="J58" s="97" t="str">
        <f>IFERROR(VLOOKUP($B58,'2a. Staff Data (FTFFT)'!$A:$N,12,0),"")</f>
        <v/>
      </c>
      <c r="K58" s="97" t="str">
        <f>IFERROR(VLOOKUP($B58,'2a. Staff Data (FTFFT)'!$A:$N,13,0),"")</f>
        <v/>
      </c>
      <c r="L58" s="97" t="str">
        <f>IFERROR(VLOOKUP($B58,'2a. Staff Data (FTFFT)'!$A:$N,14,0),"")</f>
        <v/>
      </c>
      <c r="M58" s="62" t="s">
        <v>1</v>
      </c>
      <c r="N58" s="104"/>
      <c r="O58" s="72"/>
      <c r="P58" s="61"/>
      <c r="Q58" s="101">
        <f t="shared" si="4"/>
        <v>0</v>
      </c>
      <c r="R58" s="32" t="b">
        <f t="shared" si="5"/>
        <v>0</v>
      </c>
      <c r="S58" s="102"/>
    </row>
    <row r="59" spans="1:19" x14ac:dyDescent="0.25">
      <c r="A59" s="96" t="str">
        <f t="shared" si="0"/>
        <v/>
      </c>
      <c r="B59" s="62"/>
      <c r="C59" s="100" t="str">
        <f>IFERROR(VLOOKUP($B59,'2a. Staff Data (FTFFT)'!$A:$N,5,0),"")</f>
        <v/>
      </c>
      <c r="D59" s="100" t="str">
        <f>IFERROR(VLOOKUP($B59,'2a. Staff Data (FTFFT)'!$A:$N,6,0),"")</f>
        <v/>
      </c>
      <c r="E59" s="100" t="str">
        <f>IFERROR(VLOOKUP($B59,'2a. Staff Data (FTFFT)'!$A:$N,7,0),"")</f>
        <v/>
      </c>
      <c r="F59" s="100" t="str">
        <f>IFERROR(VLOOKUP($B59,'2a. Staff Data (FTFFT)'!$A:$N,8,0),"")</f>
        <v/>
      </c>
      <c r="G59" s="97" t="str">
        <f>IFERROR(VLOOKUP($B59,'2a. Staff Data (FTFFT)'!$A:$N,9,0),"")</f>
        <v/>
      </c>
      <c r="H59" s="97" t="str">
        <f>IFERROR(VLOOKUP($B59,'2a. Staff Data (FTFFT)'!$A:$N,10,0),"")</f>
        <v/>
      </c>
      <c r="I59" s="97" t="str">
        <f>IFERROR(VLOOKUP($B59,'2a. Staff Data (FTFFT)'!$A:$N,11,0),"")</f>
        <v/>
      </c>
      <c r="J59" s="97" t="str">
        <f>IFERROR(VLOOKUP($B59,'2a. Staff Data (FTFFT)'!$A:$N,12,0),"")</f>
        <v/>
      </c>
      <c r="K59" s="97" t="str">
        <f>IFERROR(VLOOKUP($B59,'2a. Staff Data (FTFFT)'!$A:$N,13,0),"")</f>
        <v/>
      </c>
      <c r="L59" s="97" t="str">
        <f>IFERROR(VLOOKUP($B59,'2a. Staff Data (FTFFT)'!$A:$N,14,0),"")</f>
        <v/>
      </c>
      <c r="M59" s="62" t="s">
        <v>1</v>
      </c>
      <c r="N59" s="104"/>
      <c r="O59" s="72"/>
      <c r="P59" s="61"/>
      <c r="Q59" s="101">
        <f t="shared" si="4"/>
        <v>0</v>
      </c>
      <c r="R59" s="32" t="b">
        <f t="shared" si="5"/>
        <v>0</v>
      </c>
      <c r="S59" s="102"/>
    </row>
    <row r="60" spans="1:19" x14ac:dyDescent="0.25">
      <c r="A60" s="96" t="str">
        <f t="shared" si="0"/>
        <v/>
      </c>
      <c r="B60" s="62"/>
      <c r="C60" s="100" t="str">
        <f>IFERROR(VLOOKUP($B60,'2a. Staff Data (FTFFT)'!$A:$N,5,0),"")</f>
        <v/>
      </c>
      <c r="D60" s="100" t="str">
        <f>IFERROR(VLOOKUP($B60,'2a. Staff Data (FTFFT)'!$A:$N,6,0),"")</f>
        <v/>
      </c>
      <c r="E60" s="100" t="str">
        <f>IFERROR(VLOOKUP($B60,'2a. Staff Data (FTFFT)'!$A:$N,7,0),"")</f>
        <v/>
      </c>
      <c r="F60" s="100" t="str">
        <f>IFERROR(VLOOKUP($B60,'2a. Staff Data (FTFFT)'!$A:$N,8,0),"")</f>
        <v/>
      </c>
      <c r="G60" s="97" t="str">
        <f>IFERROR(VLOOKUP($B60,'2a. Staff Data (FTFFT)'!$A:$N,9,0),"")</f>
        <v/>
      </c>
      <c r="H60" s="97" t="str">
        <f>IFERROR(VLOOKUP($B60,'2a. Staff Data (FTFFT)'!$A:$N,10,0),"")</f>
        <v/>
      </c>
      <c r="I60" s="97" t="str">
        <f>IFERROR(VLOOKUP($B60,'2a. Staff Data (FTFFT)'!$A:$N,11,0),"")</f>
        <v/>
      </c>
      <c r="J60" s="97" t="str">
        <f>IFERROR(VLOOKUP($B60,'2a. Staff Data (FTFFT)'!$A:$N,12,0),"")</f>
        <v/>
      </c>
      <c r="K60" s="97" t="str">
        <f>IFERROR(VLOOKUP($B60,'2a. Staff Data (FTFFT)'!$A:$N,13,0),"")</f>
        <v/>
      </c>
      <c r="L60" s="97" t="str">
        <f>IFERROR(VLOOKUP($B60,'2a. Staff Data (FTFFT)'!$A:$N,14,0),"")</f>
        <v/>
      </c>
      <c r="M60" s="62" t="s">
        <v>1</v>
      </c>
      <c r="N60" s="104"/>
      <c r="O60" s="72"/>
      <c r="P60" s="61"/>
      <c r="Q60" s="101">
        <f t="shared" si="4"/>
        <v>0</v>
      </c>
      <c r="R60" s="32" t="b">
        <f t="shared" si="5"/>
        <v>0</v>
      </c>
      <c r="S60" s="102"/>
    </row>
    <row r="61" spans="1:19" x14ac:dyDescent="0.25">
      <c r="A61" s="96" t="str">
        <f t="shared" si="0"/>
        <v/>
      </c>
      <c r="B61" s="62"/>
      <c r="C61" s="100" t="str">
        <f>IFERROR(VLOOKUP($B61,'2a. Staff Data (FTFFT)'!$A:$N,5,0),"")</f>
        <v/>
      </c>
      <c r="D61" s="100" t="str">
        <f>IFERROR(VLOOKUP($B61,'2a. Staff Data (FTFFT)'!$A:$N,6,0),"")</f>
        <v/>
      </c>
      <c r="E61" s="100" t="str">
        <f>IFERROR(VLOOKUP($B61,'2a. Staff Data (FTFFT)'!$A:$N,7,0),"")</f>
        <v/>
      </c>
      <c r="F61" s="100" t="str">
        <f>IFERROR(VLOOKUP($B61,'2a. Staff Data (FTFFT)'!$A:$N,8,0),"")</f>
        <v/>
      </c>
      <c r="G61" s="97" t="str">
        <f>IFERROR(VLOOKUP($B61,'2a. Staff Data (FTFFT)'!$A:$N,9,0),"")</f>
        <v/>
      </c>
      <c r="H61" s="97" t="str">
        <f>IFERROR(VLOOKUP($B61,'2a. Staff Data (FTFFT)'!$A:$N,10,0),"")</f>
        <v/>
      </c>
      <c r="I61" s="97" t="str">
        <f>IFERROR(VLOOKUP($B61,'2a. Staff Data (FTFFT)'!$A:$N,11,0),"")</f>
        <v/>
      </c>
      <c r="J61" s="97" t="str">
        <f>IFERROR(VLOOKUP($B61,'2a. Staff Data (FTFFT)'!$A:$N,12,0),"")</f>
        <v/>
      </c>
      <c r="K61" s="97" t="str">
        <f>IFERROR(VLOOKUP($B61,'2a. Staff Data (FTFFT)'!$A:$N,13,0),"")</f>
        <v/>
      </c>
      <c r="L61" s="97" t="str">
        <f>IFERROR(VLOOKUP($B61,'2a. Staff Data (FTFFT)'!$A:$N,14,0),"")</f>
        <v/>
      </c>
      <c r="M61" s="62" t="s">
        <v>1</v>
      </c>
      <c r="N61" s="104"/>
      <c r="O61" s="72"/>
      <c r="P61" s="61"/>
      <c r="Q61" s="101">
        <f t="shared" si="4"/>
        <v>0</v>
      </c>
      <c r="R61" s="32" t="b">
        <f t="shared" si="5"/>
        <v>0</v>
      </c>
      <c r="S61" s="102"/>
    </row>
    <row r="62" spans="1:19" x14ac:dyDescent="0.25">
      <c r="A62" s="96" t="str">
        <f t="shared" si="0"/>
        <v/>
      </c>
      <c r="B62" s="62"/>
      <c r="C62" s="100" t="str">
        <f>IFERROR(VLOOKUP($B62,'2a. Staff Data (FTFFT)'!$A:$N,5,0),"")</f>
        <v/>
      </c>
      <c r="D62" s="100" t="str">
        <f>IFERROR(VLOOKUP($B62,'2a. Staff Data (FTFFT)'!$A:$N,6,0),"")</f>
        <v/>
      </c>
      <c r="E62" s="100" t="str">
        <f>IFERROR(VLOOKUP($B62,'2a. Staff Data (FTFFT)'!$A:$N,7,0),"")</f>
        <v/>
      </c>
      <c r="F62" s="100" t="str">
        <f>IFERROR(VLOOKUP($B62,'2a. Staff Data (FTFFT)'!$A:$N,8,0),"")</f>
        <v/>
      </c>
      <c r="G62" s="97" t="str">
        <f>IFERROR(VLOOKUP($B62,'2a. Staff Data (FTFFT)'!$A:$N,9,0),"")</f>
        <v/>
      </c>
      <c r="H62" s="97" t="str">
        <f>IFERROR(VLOOKUP($B62,'2a. Staff Data (FTFFT)'!$A:$N,10,0),"")</f>
        <v/>
      </c>
      <c r="I62" s="97" t="str">
        <f>IFERROR(VLOOKUP($B62,'2a. Staff Data (FTFFT)'!$A:$N,11,0),"")</f>
        <v/>
      </c>
      <c r="J62" s="97" t="str">
        <f>IFERROR(VLOOKUP($B62,'2a. Staff Data (FTFFT)'!$A:$N,12,0),"")</f>
        <v/>
      </c>
      <c r="K62" s="97" t="str">
        <f>IFERROR(VLOOKUP($B62,'2a. Staff Data (FTFFT)'!$A:$N,13,0),"")</f>
        <v/>
      </c>
      <c r="L62" s="97" t="str">
        <f>IFERROR(VLOOKUP($B62,'2a. Staff Data (FTFFT)'!$A:$N,14,0),"")</f>
        <v/>
      </c>
      <c r="M62" s="62" t="s">
        <v>1</v>
      </c>
      <c r="N62" s="104"/>
      <c r="O62" s="72"/>
      <c r="P62" s="61"/>
      <c r="Q62" s="101">
        <f t="shared" si="4"/>
        <v>0</v>
      </c>
      <c r="R62" s="32" t="b">
        <f t="shared" si="5"/>
        <v>0</v>
      </c>
      <c r="S62" s="102"/>
    </row>
    <row r="63" spans="1:19" x14ac:dyDescent="0.25">
      <c r="A63" s="96" t="str">
        <f t="shared" si="0"/>
        <v/>
      </c>
      <c r="B63" s="62"/>
      <c r="C63" s="100" t="str">
        <f>IFERROR(VLOOKUP($B63,'2a. Staff Data (FTFFT)'!$A:$N,5,0),"")</f>
        <v/>
      </c>
      <c r="D63" s="100" t="str">
        <f>IFERROR(VLOOKUP($B63,'2a. Staff Data (FTFFT)'!$A:$N,6,0),"")</f>
        <v/>
      </c>
      <c r="E63" s="100" t="str">
        <f>IFERROR(VLOOKUP($B63,'2a. Staff Data (FTFFT)'!$A:$N,7,0),"")</f>
        <v/>
      </c>
      <c r="F63" s="100" t="str">
        <f>IFERROR(VLOOKUP($B63,'2a. Staff Data (FTFFT)'!$A:$N,8,0),"")</f>
        <v/>
      </c>
      <c r="G63" s="97" t="str">
        <f>IFERROR(VLOOKUP($B63,'2a. Staff Data (FTFFT)'!$A:$N,9,0),"")</f>
        <v/>
      </c>
      <c r="H63" s="97" t="str">
        <f>IFERROR(VLOOKUP($B63,'2a. Staff Data (FTFFT)'!$A:$N,10,0),"")</f>
        <v/>
      </c>
      <c r="I63" s="97" t="str">
        <f>IFERROR(VLOOKUP($B63,'2a. Staff Data (FTFFT)'!$A:$N,11,0),"")</f>
        <v/>
      </c>
      <c r="J63" s="97" t="str">
        <f>IFERROR(VLOOKUP($B63,'2a. Staff Data (FTFFT)'!$A:$N,12,0),"")</f>
        <v/>
      </c>
      <c r="K63" s="97" t="str">
        <f>IFERROR(VLOOKUP($B63,'2a. Staff Data (FTFFT)'!$A:$N,13,0),"")</f>
        <v/>
      </c>
      <c r="L63" s="97" t="str">
        <f>IFERROR(VLOOKUP($B63,'2a. Staff Data (FTFFT)'!$A:$N,14,0),"")</f>
        <v/>
      </c>
      <c r="M63" s="62" t="s">
        <v>1</v>
      </c>
      <c r="N63" s="104"/>
      <c r="O63" s="72"/>
      <c r="P63" s="61"/>
      <c r="Q63" s="101">
        <f t="shared" si="4"/>
        <v>0</v>
      </c>
      <c r="R63" s="32" t="b">
        <f t="shared" si="5"/>
        <v>0</v>
      </c>
      <c r="S63" s="102"/>
    </row>
    <row r="64" spans="1:19" x14ac:dyDescent="0.25">
      <c r="A64" s="96" t="str">
        <f t="shared" si="0"/>
        <v/>
      </c>
      <c r="B64" s="62"/>
      <c r="C64" s="100" t="str">
        <f>IFERROR(VLOOKUP($B64,'2a. Staff Data (FTFFT)'!$A:$N,5,0),"")</f>
        <v/>
      </c>
      <c r="D64" s="100" t="str">
        <f>IFERROR(VLOOKUP($B64,'2a. Staff Data (FTFFT)'!$A:$N,6,0),"")</f>
        <v/>
      </c>
      <c r="E64" s="100" t="str">
        <f>IFERROR(VLOOKUP($B64,'2a. Staff Data (FTFFT)'!$A:$N,7,0),"")</f>
        <v/>
      </c>
      <c r="F64" s="100" t="str">
        <f>IFERROR(VLOOKUP($B64,'2a. Staff Data (FTFFT)'!$A:$N,8,0),"")</f>
        <v/>
      </c>
      <c r="G64" s="97" t="str">
        <f>IFERROR(VLOOKUP($B64,'2a. Staff Data (FTFFT)'!$A:$N,9,0),"")</f>
        <v/>
      </c>
      <c r="H64" s="97" t="str">
        <f>IFERROR(VLOOKUP($B64,'2a. Staff Data (FTFFT)'!$A:$N,10,0),"")</f>
        <v/>
      </c>
      <c r="I64" s="97" t="str">
        <f>IFERROR(VLOOKUP($B64,'2a. Staff Data (FTFFT)'!$A:$N,11,0),"")</f>
        <v/>
      </c>
      <c r="J64" s="97" t="str">
        <f>IFERROR(VLOOKUP($B64,'2a. Staff Data (FTFFT)'!$A:$N,12,0),"")</f>
        <v/>
      </c>
      <c r="K64" s="97" t="str">
        <f>IFERROR(VLOOKUP($B64,'2a. Staff Data (FTFFT)'!$A:$N,13,0),"")</f>
        <v/>
      </c>
      <c r="L64" s="97" t="str">
        <f>IFERROR(VLOOKUP($B64,'2a. Staff Data (FTFFT)'!$A:$N,14,0),"")</f>
        <v/>
      </c>
      <c r="M64" s="62" t="s">
        <v>1</v>
      </c>
      <c r="N64" s="104"/>
      <c r="O64" s="72"/>
      <c r="P64" s="61"/>
      <c r="Q64" s="101">
        <f t="shared" si="4"/>
        <v>0</v>
      </c>
      <c r="R64" s="32" t="b">
        <f t="shared" si="5"/>
        <v>0</v>
      </c>
      <c r="S64" s="102"/>
    </row>
    <row r="65" spans="1:19" x14ac:dyDescent="0.25">
      <c r="A65" s="96" t="str">
        <f t="shared" si="0"/>
        <v/>
      </c>
      <c r="B65" s="62"/>
      <c r="C65" s="100" t="str">
        <f>IFERROR(VLOOKUP($B65,'2a. Staff Data (FTFFT)'!$A:$N,5,0),"")</f>
        <v/>
      </c>
      <c r="D65" s="100" t="str">
        <f>IFERROR(VLOOKUP($B65,'2a. Staff Data (FTFFT)'!$A:$N,6,0),"")</f>
        <v/>
      </c>
      <c r="E65" s="100" t="str">
        <f>IFERROR(VLOOKUP($B65,'2a. Staff Data (FTFFT)'!$A:$N,7,0),"")</f>
        <v/>
      </c>
      <c r="F65" s="100" t="str">
        <f>IFERROR(VLOOKUP($B65,'2a. Staff Data (FTFFT)'!$A:$N,8,0),"")</f>
        <v/>
      </c>
      <c r="G65" s="97" t="str">
        <f>IFERROR(VLOOKUP($B65,'2a. Staff Data (FTFFT)'!$A:$N,9,0),"")</f>
        <v/>
      </c>
      <c r="H65" s="97" t="str">
        <f>IFERROR(VLOOKUP($B65,'2a. Staff Data (FTFFT)'!$A:$N,10,0),"")</f>
        <v/>
      </c>
      <c r="I65" s="97" t="str">
        <f>IFERROR(VLOOKUP($B65,'2a. Staff Data (FTFFT)'!$A:$N,11,0),"")</f>
        <v/>
      </c>
      <c r="J65" s="97" t="str">
        <f>IFERROR(VLOOKUP($B65,'2a. Staff Data (FTFFT)'!$A:$N,12,0),"")</f>
        <v/>
      </c>
      <c r="K65" s="97" t="str">
        <f>IFERROR(VLOOKUP($B65,'2a. Staff Data (FTFFT)'!$A:$N,13,0),"")</f>
        <v/>
      </c>
      <c r="L65" s="97" t="str">
        <f>IFERROR(VLOOKUP($B65,'2a. Staff Data (FTFFT)'!$A:$N,14,0),"")</f>
        <v/>
      </c>
      <c r="M65" s="62" t="s">
        <v>1</v>
      </c>
      <c r="N65" s="104"/>
      <c r="O65" s="72"/>
      <c r="P65" s="61"/>
      <c r="Q65" s="101">
        <f t="shared" si="4"/>
        <v>0</v>
      </c>
      <c r="R65" s="32" t="b">
        <f t="shared" si="5"/>
        <v>0</v>
      </c>
      <c r="S65" s="102"/>
    </row>
    <row r="66" spans="1:19" x14ac:dyDescent="0.25">
      <c r="A66" s="96" t="str">
        <f t="shared" si="0"/>
        <v/>
      </c>
      <c r="B66" s="62"/>
      <c r="C66" s="100" t="str">
        <f>IFERROR(VLOOKUP($B66,'2a. Staff Data (FTFFT)'!$A:$N,5,0),"")</f>
        <v/>
      </c>
      <c r="D66" s="100" t="str">
        <f>IFERROR(VLOOKUP($B66,'2a. Staff Data (FTFFT)'!$A:$N,6,0),"")</f>
        <v/>
      </c>
      <c r="E66" s="100" t="str">
        <f>IFERROR(VLOOKUP($B66,'2a. Staff Data (FTFFT)'!$A:$N,7,0),"")</f>
        <v/>
      </c>
      <c r="F66" s="100" t="str">
        <f>IFERROR(VLOOKUP($B66,'2a. Staff Data (FTFFT)'!$A:$N,8,0),"")</f>
        <v/>
      </c>
      <c r="G66" s="97" t="str">
        <f>IFERROR(VLOOKUP($B66,'2a. Staff Data (FTFFT)'!$A:$N,9,0),"")</f>
        <v/>
      </c>
      <c r="H66" s="97" t="str">
        <f>IFERROR(VLOOKUP($B66,'2a. Staff Data (FTFFT)'!$A:$N,10,0),"")</f>
        <v/>
      </c>
      <c r="I66" s="97" t="str">
        <f>IFERROR(VLOOKUP($B66,'2a. Staff Data (FTFFT)'!$A:$N,11,0),"")</f>
        <v/>
      </c>
      <c r="J66" s="97" t="str">
        <f>IFERROR(VLOOKUP($B66,'2a. Staff Data (FTFFT)'!$A:$N,12,0),"")</f>
        <v/>
      </c>
      <c r="K66" s="97" t="str">
        <f>IFERROR(VLOOKUP($B66,'2a. Staff Data (FTFFT)'!$A:$N,13,0),"")</f>
        <v/>
      </c>
      <c r="L66" s="97" t="str">
        <f>IFERROR(VLOOKUP($B66,'2a. Staff Data (FTFFT)'!$A:$N,14,0),"")</f>
        <v/>
      </c>
      <c r="M66" s="62" t="s">
        <v>1</v>
      </c>
      <c r="N66" s="104"/>
      <c r="O66" s="72"/>
      <c r="P66" s="61"/>
      <c r="Q66" s="101">
        <f t="shared" si="4"/>
        <v>0</v>
      </c>
      <c r="R66" s="32" t="b">
        <f t="shared" si="5"/>
        <v>0</v>
      </c>
      <c r="S66" s="102"/>
    </row>
    <row r="67" spans="1:19" x14ac:dyDescent="0.25">
      <c r="A67" s="96" t="str">
        <f t="shared" si="0"/>
        <v/>
      </c>
      <c r="B67" s="62"/>
      <c r="C67" s="100" t="str">
        <f>IFERROR(VLOOKUP($B67,'2a. Staff Data (FTFFT)'!$A:$N,5,0),"")</f>
        <v/>
      </c>
      <c r="D67" s="100" t="str">
        <f>IFERROR(VLOOKUP($B67,'2a. Staff Data (FTFFT)'!$A:$N,6,0),"")</f>
        <v/>
      </c>
      <c r="E67" s="100" t="str">
        <f>IFERROR(VLOOKUP($B67,'2a. Staff Data (FTFFT)'!$A:$N,7,0),"")</f>
        <v/>
      </c>
      <c r="F67" s="100" t="str">
        <f>IFERROR(VLOOKUP($B67,'2a. Staff Data (FTFFT)'!$A:$N,8,0),"")</f>
        <v/>
      </c>
      <c r="G67" s="97" t="str">
        <f>IFERROR(VLOOKUP($B67,'2a. Staff Data (FTFFT)'!$A:$N,9,0),"")</f>
        <v/>
      </c>
      <c r="H67" s="97" t="str">
        <f>IFERROR(VLOOKUP($B67,'2a. Staff Data (FTFFT)'!$A:$N,10,0),"")</f>
        <v/>
      </c>
      <c r="I67" s="97" t="str">
        <f>IFERROR(VLOOKUP($B67,'2a. Staff Data (FTFFT)'!$A:$N,11,0),"")</f>
        <v/>
      </c>
      <c r="J67" s="97" t="str">
        <f>IFERROR(VLOOKUP($B67,'2a. Staff Data (FTFFT)'!$A:$N,12,0),"")</f>
        <v/>
      </c>
      <c r="K67" s="97" t="str">
        <f>IFERROR(VLOOKUP($B67,'2a. Staff Data (FTFFT)'!$A:$N,13,0),"")</f>
        <v/>
      </c>
      <c r="L67" s="97" t="str">
        <f>IFERROR(VLOOKUP($B67,'2a. Staff Data (FTFFT)'!$A:$N,14,0),"")</f>
        <v/>
      </c>
      <c r="M67" s="62" t="s">
        <v>1</v>
      </c>
      <c r="N67" s="104"/>
      <c r="O67" s="72"/>
      <c r="P67" s="61"/>
      <c r="Q67" s="101">
        <f t="shared" si="4"/>
        <v>0</v>
      </c>
      <c r="R67" s="32" t="b">
        <f t="shared" si="5"/>
        <v>0</v>
      </c>
      <c r="S67" s="102"/>
    </row>
    <row r="68" spans="1:19" x14ac:dyDescent="0.25">
      <c r="A68" s="96" t="str">
        <f t="shared" si="0"/>
        <v/>
      </c>
      <c r="B68" s="62"/>
      <c r="C68" s="100" t="str">
        <f>IFERROR(VLOOKUP($B68,'2a. Staff Data (FTFFT)'!$A:$N,5,0),"")</f>
        <v/>
      </c>
      <c r="D68" s="100" t="str">
        <f>IFERROR(VLOOKUP($B68,'2a. Staff Data (FTFFT)'!$A:$N,6,0),"")</f>
        <v/>
      </c>
      <c r="E68" s="100" t="str">
        <f>IFERROR(VLOOKUP($B68,'2a. Staff Data (FTFFT)'!$A:$N,7,0),"")</f>
        <v/>
      </c>
      <c r="F68" s="100" t="str">
        <f>IFERROR(VLOOKUP($B68,'2a. Staff Data (FTFFT)'!$A:$N,8,0),"")</f>
        <v/>
      </c>
      <c r="G68" s="97" t="str">
        <f>IFERROR(VLOOKUP($B68,'2a. Staff Data (FTFFT)'!$A:$N,9,0),"")</f>
        <v/>
      </c>
      <c r="H68" s="97" t="str">
        <f>IFERROR(VLOOKUP($B68,'2a. Staff Data (FTFFT)'!$A:$N,10,0),"")</f>
        <v/>
      </c>
      <c r="I68" s="97" t="str">
        <f>IFERROR(VLOOKUP($B68,'2a. Staff Data (FTFFT)'!$A:$N,11,0),"")</f>
        <v/>
      </c>
      <c r="J68" s="97" t="str">
        <f>IFERROR(VLOOKUP($B68,'2a. Staff Data (FTFFT)'!$A:$N,12,0),"")</f>
        <v/>
      </c>
      <c r="K68" s="97" t="str">
        <f>IFERROR(VLOOKUP($B68,'2a. Staff Data (FTFFT)'!$A:$N,13,0),"")</f>
        <v/>
      </c>
      <c r="L68" s="97" t="str">
        <f>IFERROR(VLOOKUP($B68,'2a. Staff Data (FTFFT)'!$A:$N,14,0),"")</f>
        <v/>
      </c>
      <c r="M68" s="62" t="s">
        <v>1</v>
      </c>
      <c r="N68" s="104"/>
      <c r="O68" s="72"/>
      <c r="P68" s="61"/>
      <c r="Q68" s="101">
        <f t="shared" si="4"/>
        <v>0</v>
      </c>
      <c r="R68" s="32" t="b">
        <f t="shared" si="5"/>
        <v>0</v>
      </c>
      <c r="S68" s="102"/>
    </row>
    <row r="69" spans="1:19" x14ac:dyDescent="0.25">
      <c r="A69" s="96" t="str">
        <f t="shared" si="0"/>
        <v/>
      </c>
      <c r="B69" s="62"/>
      <c r="C69" s="100" t="str">
        <f>IFERROR(VLOOKUP($B69,'2a. Staff Data (FTFFT)'!$A:$N,5,0),"")</f>
        <v/>
      </c>
      <c r="D69" s="100" t="str">
        <f>IFERROR(VLOOKUP($B69,'2a. Staff Data (FTFFT)'!$A:$N,6,0),"")</f>
        <v/>
      </c>
      <c r="E69" s="100" t="str">
        <f>IFERROR(VLOOKUP($B69,'2a. Staff Data (FTFFT)'!$A:$N,7,0),"")</f>
        <v/>
      </c>
      <c r="F69" s="100" t="str">
        <f>IFERROR(VLOOKUP($B69,'2a. Staff Data (FTFFT)'!$A:$N,8,0),"")</f>
        <v/>
      </c>
      <c r="G69" s="97" t="str">
        <f>IFERROR(VLOOKUP($B69,'2a. Staff Data (FTFFT)'!$A:$N,9,0),"")</f>
        <v/>
      </c>
      <c r="H69" s="97" t="str">
        <f>IFERROR(VLOOKUP($B69,'2a. Staff Data (FTFFT)'!$A:$N,10,0),"")</f>
        <v/>
      </c>
      <c r="I69" s="97" t="str">
        <f>IFERROR(VLOOKUP($B69,'2a. Staff Data (FTFFT)'!$A:$N,11,0),"")</f>
        <v/>
      </c>
      <c r="J69" s="97" t="str">
        <f>IFERROR(VLOOKUP($B69,'2a. Staff Data (FTFFT)'!$A:$N,12,0),"")</f>
        <v/>
      </c>
      <c r="K69" s="97" t="str">
        <f>IFERROR(VLOOKUP($B69,'2a. Staff Data (FTFFT)'!$A:$N,13,0),"")</f>
        <v/>
      </c>
      <c r="L69" s="97" t="str">
        <f>IFERROR(VLOOKUP($B69,'2a. Staff Data (FTFFT)'!$A:$N,14,0),"")</f>
        <v/>
      </c>
      <c r="M69" s="62" t="s">
        <v>1</v>
      </c>
      <c r="N69" s="104"/>
      <c r="O69" s="72"/>
      <c r="P69" s="61"/>
      <c r="Q69" s="101">
        <f t="shared" si="4"/>
        <v>0</v>
      </c>
      <c r="R69" s="32" t="b">
        <f t="shared" si="5"/>
        <v>0</v>
      </c>
      <c r="S69" s="102"/>
    </row>
    <row r="70" spans="1:19" x14ac:dyDescent="0.25">
      <c r="A70" s="96" t="str">
        <f t="shared" si="0"/>
        <v/>
      </c>
      <c r="B70" s="62"/>
      <c r="C70" s="100" t="str">
        <f>IFERROR(VLOOKUP($B70,'2a. Staff Data (FTFFT)'!$A:$N,5,0),"")</f>
        <v/>
      </c>
      <c r="D70" s="100" t="str">
        <f>IFERROR(VLOOKUP($B70,'2a. Staff Data (FTFFT)'!$A:$N,6,0),"")</f>
        <v/>
      </c>
      <c r="E70" s="100" t="str">
        <f>IFERROR(VLOOKUP($B70,'2a. Staff Data (FTFFT)'!$A:$N,7,0),"")</f>
        <v/>
      </c>
      <c r="F70" s="100" t="str">
        <f>IFERROR(VLOOKUP($B70,'2a. Staff Data (FTFFT)'!$A:$N,8,0),"")</f>
        <v/>
      </c>
      <c r="G70" s="97" t="str">
        <f>IFERROR(VLOOKUP($B70,'2a. Staff Data (FTFFT)'!$A:$N,9,0),"")</f>
        <v/>
      </c>
      <c r="H70" s="97" t="str">
        <f>IFERROR(VLOOKUP($B70,'2a. Staff Data (FTFFT)'!$A:$N,10,0),"")</f>
        <v/>
      </c>
      <c r="I70" s="97" t="str">
        <f>IFERROR(VLOOKUP($B70,'2a. Staff Data (FTFFT)'!$A:$N,11,0),"")</f>
        <v/>
      </c>
      <c r="J70" s="97" t="str">
        <f>IFERROR(VLOOKUP($B70,'2a. Staff Data (FTFFT)'!$A:$N,12,0),"")</f>
        <v/>
      </c>
      <c r="K70" s="97" t="str">
        <f>IFERROR(VLOOKUP($B70,'2a. Staff Data (FTFFT)'!$A:$N,13,0),"")</f>
        <v/>
      </c>
      <c r="L70" s="97" t="str">
        <f>IFERROR(VLOOKUP($B70,'2a. Staff Data (FTFFT)'!$A:$N,14,0),"")</f>
        <v/>
      </c>
      <c r="M70" s="62" t="s">
        <v>1</v>
      </c>
      <c r="N70" s="104"/>
      <c r="O70" s="72"/>
      <c r="P70" s="61"/>
      <c r="Q70" s="101">
        <f t="shared" si="4"/>
        <v>0</v>
      </c>
      <c r="R70" s="32" t="b">
        <f t="shared" si="5"/>
        <v>0</v>
      </c>
      <c r="S70" s="102"/>
    </row>
    <row r="71" spans="1:19" x14ac:dyDescent="0.25">
      <c r="A71" s="96" t="str">
        <f t="shared" si="0"/>
        <v/>
      </c>
      <c r="B71" s="62"/>
      <c r="C71" s="100" t="str">
        <f>IFERROR(VLOOKUP($B71,'2a. Staff Data (FTFFT)'!$A:$N,5,0),"")</f>
        <v/>
      </c>
      <c r="D71" s="100" t="str">
        <f>IFERROR(VLOOKUP($B71,'2a. Staff Data (FTFFT)'!$A:$N,6,0),"")</f>
        <v/>
      </c>
      <c r="E71" s="100" t="str">
        <f>IFERROR(VLOOKUP($B71,'2a. Staff Data (FTFFT)'!$A:$N,7,0),"")</f>
        <v/>
      </c>
      <c r="F71" s="100" t="str">
        <f>IFERROR(VLOOKUP($B71,'2a. Staff Data (FTFFT)'!$A:$N,8,0),"")</f>
        <v/>
      </c>
      <c r="G71" s="97" t="str">
        <f>IFERROR(VLOOKUP($B71,'2a. Staff Data (FTFFT)'!$A:$N,9,0),"")</f>
        <v/>
      </c>
      <c r="H71" s="97" t="str">
        <f>IFERROR(VLOOKUP($B71,'2a. Staff Data (FTFFT)'!$A:$N,10,0),"")</f>
        <v/>
      </c>
      <c r="I71" s="97" t="str">
        <f>IFERROR(VLOOKUP($B71,'2a. Staff Data (FTFFT)'!$A:$N,11,0),"")</f>
        <v/>
      </c>
      <c r="J71" s="97" t="str">
        <f>IFERROR(VLOOKUP($B71,'2a. Staff Data (FTFFT)'!$A:$N,12,0),"")</f>
        <v/>
      </c>
      <c r="K71" s="97" t="str">
        <f>IFERROR(VLOOKUP($B71,'2a. Staff Data (FTFFT)'!$A:$N,13,0),"")</f>
        <v/>
      </c>
      <c r="L71" s="97" t="str">
        <f>IFERROR(VLOOKUP($B71,'2a. Staff Data (FTFFT)'!$A:$N,14,0),"")</f>
        <v/>
      </c>
      <c r="M71" s="62" t="s">
        <v>1</v>
      </c>
      <c r="N71" s="104"/>
      <c r="O71" s="72"/>
      <c r="P71" s="61"/>
      <c r="Q71" s="101">
        <f t="shared" si="4"/>
        <v>0</v>
      </c>
      <c r="R71" s="32" t="b">
        <f t="shared" si="5"/>
        <v>0</v>
      </c>
      <c r="S71" s="102"/>
    </row>
    <row r="72" spans="1:19" x14ac:dyDescent="0.25">
      <c r="A72" s="96" t="str">
        <f t="shared" si="0"/>
        <v/>
      </c>
      <c r="B72" s="62"/>
      <c r="C72" s="100" t="str">
        <f>IFERROR(VLOOKUP($B72,'2a. Staff Data (FTFFT)'!$A:$N,5,0),"")</f>
        <v/>
      </c>
      <c r="D72" s="100" t="str">
        <f>IFERROR(VLOOKUP($B72,'2a. Staff Data (FTFFT)'!$A:$N,6,0),"")</f>
        <v/>
      </c>
      <c r="E72" s="100" t="str">
        <f>IFERROR(VLOOKUP($B72,'2a. Staff Data (FTFFT)'!$A:$N,7,0),"")</f>
        <v/>
      </c>
      <c r="F72" s="100" t="str">
        <f>IFERROR(VLOOKUP($B72,'2a. Staff Data (FTFFT)'!$A:$N,8,0),"")</f>
        <v/>
      </c>
      <c r="G72" s="97" t="str">
        <f>IFERROR(VLOOKUP($B72,'2a. Staff Data (FTFFT)'!$A:$N,9,0),"")</f>
        <v/>
      </c>
      <c r="H72" s="97" t="str">
        <f>IFERROR(VLOOKUP($B72,'2a. Staff Data (FTFFT)'!$A:$N,10,0),"")</f>
        <v/>
      </c>
      <c r="I72" s="97" t="str">
        <f>IFERROR(VLOOKUP($B72,'2a. Staff Data (FTFFT)'!$A:$N,11,0),"")</f>
        <v/>
      </c>
      <c r="J72" s="97" t="str">
        <f>IFERROR(VLOOKUP($B72,'2a. Staff Data (FTFFT)'!$A:$N,12,0),"")</f>
        <v/>
      </c>
      <c r="K72" s="97" t="str">
        <f>IFERROR(VLOOKUP($B72,'2a. Staff Data (FTFFT)'!$A:$N,13,0),"")</f>
        <v/>
      </c>
      <c r="L72" s="97" t="str">
        <f>IFERROR(VLOOKUP($B72,'2a. Staff Data (FTFFT)'!$A:$N,14,0),"")</f>
        <v/>
      </c>
      <c r="M72" s="62" t="s">
        <v>1</v>
      </c>
      <c r="N72" s="104"/>
      <c r="O72" s="72"/>
      <c r="P72" s="61"/>
      <c r="Q72" s="101">
        <f t="shared" si="4"/>
        <v>0</v>
      </c>
      <c r="R72" s="32" t="b">
        <f t="shared" si="5"/>
        <v>0</v>
      </c>
      <c r="S72" s="102"/>
    </row>
    <row r="73" spans="1:19" x14ac:dyDescent="0.25">
      <c r="A73" s="96" t="str">
        <f t="shared" si="0"/>
        <v/>
      </c>
      <c r="B73" s="62"/>
      <c r="C73" s="100" t="str">
        <f>IFERROR(VLOOKUP($B73,'2a. Staff Data (FTFFT)'!$A:$N,5,0),"")</f>
        <v/>
      </c>
      <c r="D73" s="100" t="str">
        <f>IFERROR(VLOOKUP($B73,'2a. Staff Data (FTFFT)'!$A:$N,6,0),"")</f>
        <v/>
      </c>
      <c r="E73" s="100" t="str">
        <f>IFERROR(VLOOKUP($B73,'2a. Staff Data (FTFFT)'!$A:$N,7,0),"")</f>
        <v/>
      </c>
      <c r="F73" s="100" t="str">
        <f>IFERROR(VLOOKUP($B73,'2a. Staff Data (FTFFT)'!$A:$N,8,0),"")</f>
        <v/>
      </c>
      <c r="G73" s="97" t="str">
        <f>IFERROR(VLOOKUP($B73,'2a. Staff Data (FTFFT)'!$A:$N,9,0),"")</f>
        <v/>
      </c>
      <c r="H73" s="97" t="str">
        <f>IFERROR(VLOOKUP($B73,'2a. Staff Data (FTFFT)'!$A:$N,10,0),"")</f>
        <v/>
      </c>
      <c r="I73" s="97" t="str">
        <f>IFERROR(VLOOKUP($B73,'2a. Staff Data (FTFFT)'!$A:$N,11,0),"")</f>
        <v/>
      </c>
      <c r="J73" s="97" t="str">
        <f>IFERROR(VLOOKUP($B73,'2a. Staff Data (FTFFT)'!$A:$N,12,0),"")</f>
        <v/>
      </c>
      <c r="K73" s="97" t="str">
        <f>IFERROR(VLOOKUP($B73,'2a. Staff Data (FTFFT)'!$A:$N,13,0),"")</f>
        <v/>
      </c>
      <c r="L73" s="97" t="str">
        <f>IFERROR(VLOOKUP($B73,'2a. Staff Data (FTFFT)'!$A:$N,14,0),"")</f>
        <v/>
      </c>
      <c r="M73" s="62" t="s">
        <v>1</v>
      </c>
      <c r="N73" s="104"/>
      <c r="O73" s="72"/>
      <c r="P73" s="61"/>
      <c r="Q73" s="101">
        <f t="shared" si="4"/>
        <v>0</v>
      </c>
      <c r="R73" s="32" t="b">
        <f t="shared" si="5"/>
        <v>0</v>
      </c>
      <c r="S73" s="102"/>
    </row>
    <row r="74" spans="1:19" x14ac:dyDescent="0.25">
      <c r="A74" s="96" t="str">
        <f t="shared" ref="A74:A137" si="6">RIGHT(B74,4)</f>
        <v/>
      </c>
      <c r="B74" s="62"/>
      <c r="C74" s="100" t="str">
        <f>IFERROR(VLOOKUP($B74,'2a. Staff Data (FTFFT)'!$A:$N,5,0),"")</f>
        <v/>
      </c>
      <c r="D74" s="100" t="str">
        <f>IFERROR(VLOOKUP($B74,'2a. Staff Data (FTFFT)'!$A:$N,6,0),"")</f>
        <v/>
      </c>
      <c r="E74" s="100" t="str">
        <f>IFERROR(VLOOKUP($B74,'2a. Staff Data (FTFFT)'!$A:$N,7,0),"")</f>
        <v/>
      </c>
      <c r="F74" s="100" t="str">
        <f>IFERROR(VLOOKUP($B74,'2a. Staff Data (FTFFT)'!$A:$N,8,0),"")</f>
        <v/>
      </c>
      <c r="G74" s="97" t="str">
        <f>IFERROR(VLOOKUP($B74,'2a. Staff Data (FTFFT)'!$A:$N,9,0),"")</f>
        <v/>
      </c>
      <c r="H74" s="97" t="str">
        <f>IFERROR(VLOOKUP($B74,'2a. Staff Data (FTFFT)'!$A:$N,10,0),"")</f>
        <v/>
      </c>
      <c r="I74" s="97" t="str">
        <f>IFERROR(VLOOKUP($B74,'2a. Staff Data (FTFFT)'!$A:$N,11,0),"")</f>
        <v/>
      </c>
      <c r="J74" s="97" t="str">
        <f>IFERROR(VLOOKUP($B74,'2a. Staff Data (FTFFT)'!$A:$N,12,0),"")</f>
        <v/>
      </c>
      <c r="K74" s="97" t="str">
        <f>IFERROR(VLOOKUP($B74,'2a. Staff Data (FTFFT)'!$A:$N,13,0),"")</f>
        <v/>
      </c>
      <c r="L74" s="97" t="str">
        <f>IFERROR(VLOOKUP($B74,'2a. Staff Data (FTFFT)'!$A:$N,14,0),"")</f>
        <v/>
      </c>
      <c r="M74" s="62" t="s">
        <v>1</v>
      </c>
      <c r="N74" s="104"/>
      <c r="O74" s="72"/>
      <c r="P74" s="61"/>
      <c r="Q74" s="101">
        <f t="shared" ref="Q74:Q105" si="7">SUMIF($B:$B,$B74,$P:$P)</f>
        <v>0</v>
      </c>
      <c r="R74" s="32" t="b">
        <f t="shared" ref="R74:R105" si="8">IF(Q74&gt;1,"This staff member has a total FTE exceeding 1. Please check the rows are correctly populated",IF(Q74="",""))</f>
        <v>0</v>
      </c>
      <c r="S74" s="102"/>
    </row>
    <row r="75" spans="1:19" x14ac:dyDescent="0.25">
      <c r="A75" s="96" t="str">
        <f t="shared" si="6"/>
        <v/>
      </c>
      <c r="B75" s="62"/>
      <c r="C75" s="100" t="str">
        <f>IFERROR(VLOOKUP($B75,'2a. Staff Data (FTFFT)'!$A:$N,5,0),"")</f>
        <v/>
      </c>
      <c r="D75" s="100" t="str">
        <f>IFERROR(VLOOKUP($B75,'2a. Staff Data (FTFFT)'!$A:$N,6,0),"")</f>
        <v/>
      </c>
      <c r="E75" s="100" t="str">
        <f>IFERROR(VLOOKUP($B75,'2a. Staff Data (FTFFT)'!$A:$N,7,0),"")</f>
        <v/>
      </c>
      <c r="F75" s="100" t="str">
        <f>IFERROR(VLOOKUP($B75,'2a. Staff Data (FTFFT)'!$A:$N,8,0),"")</f>
        <v/>
      </c>
      <c r="G75" s="97" t="str">
        <f>IFERROR(VLOOKUP($B75,'2a. Staff Data (FTFFT)'!$A:$N,9,0),"")</f>
        <v/>
      </c>
      <c r="H75" s="97" t="str">
        <f>IFERROR(VLOOKUP($B75,'2a. Staff Data (FTFFT)'!$A:$N,10,0),"")</f>
        <v/>
      </c>
      <c r="I75" s="97" t="str">
        <f>IFERROR(VLOOKUP($B75,'2a. Staff Data (FTFFT)'!$A:$N,11,0),"")</f>
        <v/>
      </c>
      <c r="J75" s="97" t="str">
        <f>IFERROR(VLOOKUP($B75,'2a. Staff Data (FTFFT)'!$A:$N,12,0),"")</f>
        <v/>
      </c>
      <c r="K75" s="97" t="str">
        <f>IFERROR(VLOOKUP($B75,'2a. Staff Data (FTFFT)'!$A:$N,13,0),"")</f>
        <v/>
      </c>
      <c r="L75" s="97" t="str">
        <f>IFERROR(VLOOKUP($B75,'2a. Staff Data (FTFFT)'!$A:$N,14,0),"")</f>
        <v/>
      </c>
      <c r="M75" s="62" t="s">
        <v>1</v>
      </c>
      <c r="N75" s="104"/>
      <c r="O75" s="72"/>
      <c r="P75" s="61"/>
      <c r="Q75" s="101">
        <f t="shared" si="7"/>
        <v>0</v>
      </c>
      <c r="R75" s="32" t="b">
        <f t="shared" si="8"/>
        <v>0</v>
      </c>
      <c r="S75" s="102"/>
    </row>
    <row r="76" spans="1:19" x14ac:dyDescent="0.25">
      <c r="A76" s="96" t="str">
        <f t="shared" si="6"/>
        <v/>
      </c>
      <c r="B76" s="62"/>
      <c r="C76" s="100" t="str">
        <f>IFERROR(VLOOKUP($B76,'2a. Staff Data (FTFFT)'!$A:$N,5,0),"")</f>
        <v/>
      </c>
      <c r="D76" s="100" t="str">
        <f>IFERROR(VLOOKUP($B76,'2a. Staff Data (FTFFT)'!$A:$N,6,0),"")</f>
        <v/>
      </c>
      <c r="E76" s="100" t="str">
        <f>IFERROR(VLOOKUP($B76,'2a. Staff Data (FTFFT)'!$A:$N,7,0),"")</f>
        <v/>
      </c>
      <c r="F76" s="100" t="str">
        <f>IFERROR(VLOOKUP($B76,'2a. Staff Data (FTFFT)'!$A:$N,8,0),"")</f>
        <v/>
      </c>
      <c r="G76" s="97" t="str">
        <f>IFERROR(VLOOKUP($B76,'2a. Staff Data (FTFFT)'!$A:$N,9,0),"")</f>
        <v/>
      </c>
      <c r="H76" s="97" t="str">
        <f>IFERROR(VLOOKUP($B76,'2a. Staff Data (FTFFT)'!$A:$N,10,0),"")</f>
        <v/>
      </c>
      <c r="I76" s="97" t="str">
        <f>IFERROR(VLOOKUP($B76,'2a. Staff Data (FTFFT)'!$A:$N,11,0),"")</f>
        <v/>
      </c>
      <c r="J76" s="97" t="str">
        <f>IFERROR(VLOOKUP($B76,'2a. Staff Data (FTFFT)'!$A:$N,12,0),"")</f>
        <v/>
      </c>
      <c r="K76" s="97" t="str">
        <f>IFERROR(VLOOKUP($B76,'2a. Staff Data (FTFFT)'!$A:$N,13,0),"")</f>
        <v/>
      </c>
      <c r="L76" s="97" t="str">
        <f>IFERROR(VLOOKUP($B76,'2a. Staff Data (FTFFT)'!$A:$N,14,0),"")</f>
        <v/>
      </c>
      <c r="M76" s="62" t="s">
        <v>1</v>
      </c>
      <c r="N76" s="104"/>
      <c r="O76" s="72"/>
      <c r="P76" s="61"/>
      <c r="Q76" s="101">
        <f t="shared" si="7"/>
        <v>0</v>
      </c>
      <c r="R76" s="32" t="b">
        <f t="shared" si="8"/>
        <v>0</v>
      </c>
      <c r="S76" s="102"/>
    </row>
    <row r="77" spans="1:19" x14ac:dyDescent="0.25">
      <c r="A77" s="96" t="str">
        <f t="shared" si="6"/>
        <v/>
      </c>
      <c r="B77" s="62"/>
      <c r="C77" s="100" t="str">
        <f>IFERROR(VLOOKUP($B77,'2a. Staff Data (FTFFT)'!$A:$N,5,0),"")</f>
        <v/>
      </c>
      <c r="D77" s="100" t="str">
        <f>IFERROR(VLOOKUP($B77,'2a. Staff Data (FTFFT)'!$A:$N,6,0),"")</f>
        <v/>
      </c>
      <c r="E77" s="100" t="str">
        <f>IFERROR(VLOOKUP($B77,'2a. Staff Data (FTFFT)'!$A:$N,7,0),"")</f>
        <v/>
      </c>
      <c r="F77" s="100" t="str">
        <f>IFERROR(VLOOKUP($B77,'2a. Staff Data (FTFFT)'!$A:$N,8,0),"")</f>
        <v/>
      </c>
      <c r="G77" s="97" t="str">
        <f>IFERROR(VLOOKUP($B77,'2a. Staff Data (FTFFT)'!$A:$N,9,0),"")</f>
        <v/>
      </c>
      <c r="H77" s="97" t="str">
        <f>IFERROR(VLOOKUP($B77,'2a. Staff Data (FTFFT)'!$A:$N,10,0),"")</f>
        <v/>
      </c>
      <c r="I77" s="97" t="str">
        <f>IFERROR(VLOOKUP($B77,'2a. Staff Data (FTFFT)'!$A:$N,11,0),"")</f>
        <v/>
      </c>
      <c r="J77" s="97" t="str">
        <f>IFERROR(VLOOKUP($B77,'2a. Staff Data (FTFFT)'!$A:$N,12,0),"")</f>
        <v/>
      </c>
      <c r="K77" s="97" t="str">
        <f>IFERROR(VLOOKUP($B77,'2a. Staff Data (FTFFT)'!$A:$N,13,0),"")</f>
        <v/>
      </c>
      <c r="L77" s="97" t="str">
        <f>IFERROR(VLOOKUP($B77,'2a. Staff Data (FTFFT)'!$A:$N,14,0),"")</f>
        <v/>
      </c>
      <c r="M77" s="62" t="s">
        <v>1</v>
      </c>
      <c r="N77" s="104"/>
      <c r="O77" s="72"/>
      <c r="P77" s="61"/>
      <c r="Q77" s="101">
        <f t="shared" si="7"/>
        <v>0</v>
      </c>
      <c r="R77" s="32" t="b">
        <f t="shared" si="8"/>
        <v>0</v>
      </c>
      <c r="S77" s="102"/>
    </row>
    <row r="78" spans="1:19" x14ac:dyDescent="0.25">
      <c r="A78" s="96" t="str">
        <f t="shared" si="6"/>
        <v/>
      </c>
      <c r="B78" s="62"/>
      <c r="C78" s="100" t="str">
        <f>IFERROR(VLOOKUP($B78,'2a. Staff Data (FTFFT)'!$A:$N,5,0),"")</f>
        <v/>
      </c>
      <c r="D78" s="100" t="str">
        <f>IFERROR(VLOOKUP($B78,'2a. Staff Data (FTFFT)'!$A:$N,6,0),"")</f>
        <v/>
      </c>
      <c r="E78" s="100" t="str">
        <f>IFERROR(VLOOKUP($B78,'2a. Staff Data (FTFFT)'!$A:$N,7,0),"")</f>
        <v/>
      </c>
      <c r="F78" s="100" t="str">
        <f>IFERROR(VLOOKUP($B78,'2a. Staff Data (FTFFT)'!$A:$N,8,0),"")</f>
        <v/>
      </c>
      <c r="G78" s="97" t="str">
        <f>IFERROR(VLOOKUP($B78,'2a. Staff Data (FTFFT)'!$A:$N,9,0),"")</f>
        <v/>
      </c>
      <c r="H78" s="97" t="str">
        <f>IFERROR(VLOOKUP($B78,'2a. Staff Data (FTFFT)'!$A:$N,10,0),"")</f>
        <v/>
      </c>
      <c r="I78" s="97" t="str">
        <f>IFERROR(VLOOKUP($B78,'2a. Staff Data (FTFFT)'!$A:$N,11,0),"")</f>
        <v/>
      </c>
      <c r="J78" s="97" t="str">
        <f>IFERROR(VLOOKUP($B78,'2a. Staff Data (FTFFT)'!$A:$N,12,0),"")</f>
        <v/>
      </c>
      <c r="K78" s="97" t="str">
        <f>IFERROR(VLOOKUP($B78,'2a. Staff Data (FTFFT)'!$A:$N,13,0),"")</f>
        <v/>
      </c>
      <c r="L78" s="97" t="str">
        <f>IFERROR(VLOOKUP($B78,'2a. Staff Data (FTFFT)'!$A:$N,14,0),"")</f>
        <v/>
      </c>
      <c r="M78" s="62" t="s">
        <v>1</v>
      </c>
      <c r="N78" s="104"/>
      <c r="O78" s="72"/>
      <c r="P78" s="61"/>
      <c r="Q78" s="101">
        <f t="shared" si="7"/>
        <v>0</v>
      </c>
      <c r="R78" s="32" t="b">
        <f t="shared" si="8"/>
        <v>0</v>
      </c>
      <c r="S78" s="102"/>
    </row>
    <row r="79" spans="1:19" x14ac:dyDescent="0.25">
      <c r="A79" s="96" t="str">
        <f t="shared" si="6"/>
        <v/>
      </c>
      <c r="B79" s="62"/>
      <c r="C79" s="100" t="str">
        <f>IFERROR(VLOOKUP($B79,'2a. Staff Data (FTFFT)'!$A:$N,5,0),"")</f>
        <v/>
      </c>
      <c r="D79" s="100" t="str">
        <f>IFERROR(VLOOKUP($B79,'2a. Staff Data (FTFFT)'!$A:$N,6,0),"")</f>
        <v/>
      </c>
      <c r="E79" s="100" t="str">
        <f>IFERROR(VLOOKUP($B79,'2a. Staff Data (FTFFT)'!$A:$N,7,0),"")</f>
        <v/>
      </c>
      <c r="F79" s="100" t="str">
        <f>IFERROR(VLOOKUP($B79,'2a. Staff Data (FTFFT)'!$A:$N,8,0),"")</f>
        <v/>
      </c>
      <c r="G79" s="97" t="str">
        <f>IFERROR(VLOOKUP($B79,'2a. Staff Data (FTFFT)'!$A:$N,9,0),"")</f>
        <v/>
      </c>
      <c r="H79" s="97" t="str">
        <f>IFERROR(VLOOKUP($B79,'2a. Staff Data (FTFFT)'!$A:$N,10,0),"")</f>
        <v/>
      </c>
      <c r="I79" s="97" t="str">
        <f>IFERROR(VLOOKUP($B79,'2a. Staff Data (FTFFT)'!$A:$N,11,0),"")</f>
        <v/>
      </c>
      <c r="J79" s="97" t="str">
        <f>IFERROR(VLOOKUP($B79,'2a. Staff Data (FTFFT)'!$A:$N,12,0),"")</f>
        <v/>
      </c>
      <c r="K79" s="97" t="str">
        <f>IFERROR(VLOOKUP($B79,'2a. Staff Data (FTFFT)'!$A:$N,13,0),"")</f>
        <v/>
      </c>
      <c r="L79" s="97" t="str">
        <f>IFERROR(VLOOKUP($B79,'2a. Staff Data (FTFFT)'!$A:$N,14,0),"")</f>
        <v/>
      </c>
      <c r="M79" s="62" t="s">
        <v>1</v>
      </c>
      <c r="N79" s="104"/>
      <c r="O79" s="72"/>
      <c r="P79" s="61"/>
      <c r="Q79" s="101">
        <f t="shared" si="7"/>
        <v>0</v>
      </c>
      <c r="R79" s="32" t="b">
        <f t="shared" si="8"/>
        <v>0</v>
      </c>
      <c r="S79" s="102"/>
    </row>
    <row r="80" spans="1:19" x14ac:dyDescent="0.25">
      <c r="A80" s="96" t="str">
        <f t="shared" si="6"/>
        <v/>
      </c>
      <c r="B80" s="62"/>
      <c r="C80" s="100" t="str">
        <f>IFERROR(VLOOKUP($B80,'2a. Staff Data (FTFFT)'!$A:$N,5,0),"")</f>
        <v/>
      </c>
      <c r="D80" s="100" t="str">
        <f>IFERROR(VLOOKUP($B80,'2a. Staff Data (FTFFT)'!$A:$N,6,0),"")</f>
        <v/>
      </c>
      <c r="E80" s="100" t="str">
        <f>IFERROR(VLOOKUP($B80,'2a. Staff Data (FTFFT)'!$A:$N,7,0),"")</f>
        <v/>
      </c>
      <c r="F80" s="100" t="str">
        <f>IFERROR(VLOOKUP($B80,'2a. Staff Data (FTFFT)'!$A:$N,8,0),"")</f>
        <v/>
      </c>
      <c r="G80" s="97" t="str">
        <f>IFERROR(VLOOKUP($B80,'2a. Staff Data (FTFFT)'!$A:$N,9,0),"")</f>
        <v/>
      </c>
      <c r="H80" s="97" t="str">
        <f>IFERROR(VLOOKUP($B80,'2a. Staff Data (FTFFT)'!$A:$N,10,0),"")</f>
        <v/>
      </c>
      <c r="I80" s="97" t="str">
        <f>IFERROR(VLOOKUP($B80,'2a. Staff Data (FTFFT)'!$A:$N,11,0),"")</f>
        <v/>
      </c>
      <c r="J80" s="97" t="str">
        <f>IFERROR(VLOOKUP($B80,'2a. Staff Data (FTFFT)'!$A:$N,12,0),"")</f>
        <v/>
      </c>
      <c r="K80" s="97" t="str">
        <f>IFERROR(VLOOKUP($B80,'2a. Staff Data (FTFFT)'!$A:$N,13,0),"")</f>
        <v/>
      </c>
      <c r="L80" s="97" t="str">
        <f>IFERROR(VLOOKUP($B80,'2a. Staff Data (FTFFT)'!$A:$N,14,0),"")</f>
        <v/>
      </c>
      <c r="M80" s="62" t="s">
        <v>1</v>
      </c>
      <c r="N80" s="104"/>
      <c r="O80" s="72"/>
      <c r="P80" s="61"/>
      <c r="Q80" s="101">
        <f t="shared" si="7"/>
        <v>0</v>
      </c>
      <c r="R80" s="32" t="b">
        <f t="shared" si="8"/>
        <v>0</v>
      </c>
      <c r="S80" s="102"/>
    </row>
    <row r="81" spans="1:19" x14ac:dyDescent="0.25">
      <c r="A81" s="96" t="str">
        <f t="shared" si="6"/>
        <v/>
      </c>
      <c r="B81" s="62"/>
      <c r="C81" s="100" t="str">
        <f>IFERROR(VLOOKUP($B81,'2a. Staff Data (FTFFT)'!$A:$N,5,0),"")</f>
        <v/>
      </c>
      <c r="D81" s="100" t="str">
        <f>IFERROR(VLOOKUP($B81,'2a. Staff Data (FTFFT)'!$A:$N,6,0),"")</f>
        <v/>
      </c>
      <c r="E81" s="100" t="str">
        <f>IFERROR(VLOOKUP($B81,'2a. Staff Data (FTFFT)'!$A:$N,7,0),"")</f>
        <v/>
      </c>
      <c r="F81" s="100" t="str">
        <f>IFERROR(VLOOKUP($B81,'2a. Staff Data (FTFFT)'!$A:$N,8,0),"")</f>
        <v/>
      </c>
      <c r="G81" s="97" t="str">
        <f>IFERROR(VLOOKUP($B81,'2a. Staff Data (FTFFT)'!$A:$N,9,0),"")</f>
        <v/>
      </c>
      <c r="H81" s="97" t="str">
        <f>IFERROR(VLOOKUP($B81,'2a. Staff Data (FTFFT)'!$A:$N,10,0),"")</f>
        <v/>
      </c>
      <c r="I81" s="97" t="str">
        <f>IFERROR(VLOOKUP($B81,'2a. Staff Data (FTFFT)'!$A:$N,11,0),"")</f>
        <v/>
      </c>
      <c r="J81" s="97" t="str">
        <f>IFERROR(VLOOKUP($B81,'2a. Staff Data (FTFFT)'!$A:$N,12,0),"")</f>
        <v/>
      </c>
      <c r="K81" s="97" t="str">
        <f>IFERROR(VLOOKUP($B81,'2a. Staff Data (FTFFT)'!$A:$N,13,0),"")</f>
        <v/>
      </c>
      <c r="L81" s="97" t="str">
        <f>IFERROR(VLOOKUP($B81,'2a. Staff Data (FTFFT)'!$A:$N,14,0),"")</f>
        <v/>
      </c>
      <c r="M81" s="62" t="s">
        <v>1</v>
      </c>
      <c r="N81" s="104"/>
      <c r="O81" s="72"/>
      <c r="P81" s="61"/>
      <c r="Q81" s="101">
        <f t="shared" si="7"/>
        <v>0</v>
      </c>
      <c r="R81" s="32" t="b">
        <f t="shared" si="8"/>
        <v>0</v>
      </c>
      <c r="S81" s="102"/>
    </row>
    <row r="82" spans="1:19" x14ac:dyDescent="0.25">
      <c r="A82" s="96" t="str">
        <f t="shared" si="6"/>
        <v/>
      </c>
      <c r="B82" s="62"/>
      <c r="C82" s="100" t="str">
        <f>IFERROR(VLOOKUP($B82,'2a. Staff Data (FTFFT)'!$A:$N,5,0),"")</f>
        <v/>
      </c>
      <c r="D82" s="100" t="str">
        <f>IFERROR(VLOOKUP($B82,'2a. Staff Data (FTFFT)'!$A:$N,6,0),"")</f>
        <v/>
      </c>
      <c r="E82" s="100" t="str">
        <f>IFERROR(VLOOKUP($B82,'2a. Staff Data (FTFFT)'!$A:$N,7,0),"")</f>
        <v/>
      </c>
      <c r="F82" s="100" t="str">
        <f>IFERROR(VLOOKUP($B82,'2a. Staff Data (FTFFT)'!$A:$N,8,0),"")</f>
        <v/>
      </c>
      <c r="G82" s="97" t="str">
        <f>IFERROR(VLOOKUP($B82,'2a. Staff Data (FTFFT)'!$A:$N,9,0),"")</f>
        <v/>
      </c>
      <c r="H82" s="97" t="str">
        <f>IFERROR(VLOOKUP($B82,'2a. Staff Data (FTFFT)'!$A:$N,10,0),"")</f>
        <v/>
      </c>
      <c r="I82" s="97" t="str">
        <f>IFERROR(VLOOKUP($B82,'2a. Staff Data (FTFFT)'!$A:$N,11,0),"")</f>
        <v/>
      </c>
      <c r="J82" s="97" t="str">
        <f>IFERROR(VLOOKUP($B82,'2a. Staff Data (FTFFT)'!$A:$N,12,0),"")</f>
        <v/>
      </c>
      <c r="K82" s="97" t="str">
        <f>IFERROR(VLOOKUP($B82,'2a. Staff Data (FTFFT)'!$A:$N,13,0),"")</f>
        <v/>
      </c>
      <c r="L82" s="97" t="str">
        <f>IFERROR(VLOOKUP($B82,'2a. Staff Data (FTFFT)'!$A:$N,14,0),"")</f>
        <v/>
      </c>
      <c r="M82" s="62" t="s">
        <v>1</v>
      </c>
      <c r="N82" s="104"/>
      <c r="O82" s="72"/>
      <c r="P82" s="61"/>
      <c r="Q82" s="101">
        <f t="shared" si="7"/>
        <v>0</v>
      </c>
      <c r="R82" s="32" t="b">
        <f t="shared" si="8"/>
        <v>0</v>
      </c>
      <c r="S82" s="102"/>
    </row>
    <row r="83" spans="1:19" x14ac:dyDescent="0.25">
      <c r="A83" s="96" t="str">
        <f t="shared" si="6"/>
        <v/>
      </c>
      <c r="B83" s="62"/>
      <c r="C83" s="100" t="str">
        <f>IFERROR(VLOOKUP($B83,'2a. Staff Data (FTFFT)'!$A:$N,5,0),"")</f>
        <v/>
      </c>
      <c r="D83" s="100" t="str">
        <f>IFERROR(VLOOKUP($B83,'2a. Staff Data (FTFFT)'!$A:$N,6,0),"")</f>
        <v/>
      </c>
      <c r="E83" s="100" t="str">
        <f>IFERROR(VLOOKUP($B83,'2a. Staff Data (FTFFT)'!$A:$N,7,0),"")</f>
        <v/>
      </c>
      <c r="F83" s="100" t="str">
        <f>IFERROR(VLOOKUP($B83,'2a. Staff Data (FTFFT)'!$A:$N,8,0),"")</f>
        <v/>
      </c>
      <c r="G83" s="97" t="str">
        <f>IFERROR(VLOOKUP($B83,'2a. Staff Data (FTFFT)'!$A:$N,9,0),"")</f>
        <v/>
      </c>
      <c r="H83" s="97" t="str">
        <f>IFERROR(VLOOKUP($B83,'2a. Staff Data (FTFFT)'!$A:$N,10,0),"")</f>
        <v/>
      </c>
      <c r="I83" s="97" t="str">
        <f>IFERROR(VLOOKUP($B83,'2a. Staff Data (FTFFT)'!$A:$N,11,0),"")</f>
        <v/>
      </c>
      <c r="J83" s="97" t="str">
        <f>IFERROR(VLOOKUP($B83,'2a. Staff Data (FTFFT)'!$A:$N,12,0),"")</f>
        <v/>
      </c>
      <c r="K83" s="97" t="str">
        <f>IFERROR(VLOOKUP($B83,'2a. Staff Data (FTFFT)'!$A:$N,13,0),"")</f>
        <v/>
      </c>
      <c r="L83" s="97" t="str">
        <f>IFERROR(VLOOKUP($B83,'2a. Staff Data (FTFFT)'!$A:$N,14,0),"")</f>
        <v/>
      </c>
      <c r="M83" s="62" t="s">
        <v>1</v>
      </c>
      <c r="N83" s="104"/>
      <c r="O83" s="72"/>
      <c r="P83" s="61"/>
      <c r="Q83" s="101">
        <f t="shared" si="7"/>
        <v>0</v>
      </c>
      <c r="R83" s="32" t="b">
        <f t="shared" si="8"/>
        <v>0</v>
      </c>
      <c r="S83" s="102"/>
    </row>
    <row r="84" spans="1:19" x14ac:dyDescent="0.25">
      <c r="A84" s="96" t="str">
        <f t="shared" si="6"/>
        <v/>
      </c>
      <c r="B84" s="62"/>
      <c r="C84" s="100" t="str">
        <f>IFERROR(VLOOKUP($B84,'2a. Staff Data (FTFFT)'!$A:$N,5,0),"")</f>
        <v/>
      </c>
      <c r="D84" s="100" t="str">
        <f>IFERROR(VLOOKUP($B84,'2a. Staff Data (FTFFT)'!$A:$N,6,0),"")</f>
        <v/>
      </c>
      <c r="E84" s="100" t="str">
        <f>IFERROR(VLOOKUP($B84,'2a. Staff Data (FTFFT)'!$A:$N,7,0),"")</f>
        <v/>
      </c>
      <c r="F84" s="100" t="str">
        <f>IFERROR(VLOOKUP($B84,'2a. Staff Data (FTFFT)'!$A:$N,8,0),"")</f>
        <v/>
      </c>
      <c r="G84" s="97" t="str">
        <f>IFERROR(VLOOKUP($B84,'2a. Staff Data (FTFFT)'!$A:$N,9,0),"")</f>
        <v/>
      </c>
      <c r="H84" s="97" t="str">
        <f>IFERROR(VLOOKUP($B84,'2a. Staff Data (FTFFT)'!$A:$N,10,0),"")</f>
        <v/>
      </c>
      <c r="I84" s="97" t="str">
        <f>IFERROR(VLOOKUP($B84,'2a. Staff Data (FTFFT)'!$A:$N,11,0),"")</f>
        <v/>
      </c>
      <c r="J84" s="97" t="str">
        <f>IFERROR(VLOOKUP($B84,'2a. Staff Data (FTFFT)'!$A:$N,12,0),"")</f>
        <v/>
      </c>
      <c r="K84" s="97" t="str">
        <f>IFERROR(VLOOKUP($B84,'2a. Staff Data (FTFFT)'!$A:$N,13,0),"")</f>
        <v/>
      </c>
      <c r="L84" s="97" t="str">
        <f>IFERROR(VLOOKUP($B84,'2a. Staff Data (FTFFT)'!$A:$N,14,0),"")</f>
        <v/>
      </c>
      <c r="M84" s="62" t="s">
        <v>1</v>
      </c>
      <c r="N84" s="104"/>
      <c r="O84" s="72"/>
      <c r="P84" s="61"/>
      <c r="Q84" s="101">
        <f t="shared" si="7"/>
        <v>0</v>
      </c>
      <c r="R84" s="32" t="b">
        <f t="shared" si="8"/>
        <v>0</v>
      </c>
      <c r="S84" s="102"/>
    </row>
    <row r="85" spans="1:19" x14ac:dyDescent="0.25">
      <c r="A85" s="96" t="str">
        <f t="shared" si="6"/>
        <v/>
      </c>
      <c r="B85" s="62"/>
      <c r="C85" s="100" t="str">
        <f>IFERROR(VLOOKUP($B85,'2a. Staff Data (FTFFT)'!$A:$N,5,0),"")</f>
        <v/>
      </c>
      <c r="D85" s="100" t="str">
        <f>IFERROR(VLOOKUP($B85,'2a. Staff Data (FTFFT)'!$A:$N,6,0),"")</f>
        <v/>
      </c>
      <c r="E85" s="100" t="str">
        <f>IFERROR(VLOOKUP($B85,'2a. Staff Data (FTFFT)'!$A:$N,7,0),"")</f>
        <v/>
      </c>
      <c r="F85" s="100" t="str">
        <f>IFERROR(VLOOKUP($B85,'2a. Staff Data (FTFFT)'!$A:$N,8,0),"")</f>
        <v/>
      </c>
      <c r="G85" s="97" t="str">
        <f>IFERROR(VLOOKUP($B85,'2a. Staff Data (FTFFT)'!$A:$N,9,0),"")</f>
        <v/>
      </c>
      <c r="H85" s="97" t="str">
        <f>IFERROR(VLOOKUP($B85,'2a. Staff Data (FTFFT)'!$A:$N,10,0),"")</f>
        <v/>
      </c>
      <c r="I85" s="97" t="str">
        <f>IFERROR(VLOOKUP($B85,'2a. Staff Data (FTFFT)'!$A:$N,11,0),"")</f>
        <v/>
      </c>
      <c r="J85" s="97" t="str">
        <f>IFERROR(VLOOKUP($B85,'2a. Staff Data (FTFFT)'!$A:$N,12,0),"")</f>
        <v/>
      </c>
      <c r="K85" s="97" t="str">
        <f>IFERROR(VLOOKUP($B85,'2a. Staff Data (FTFFT)'!$A:$N,13,0),"")</f>
        <v/>
      </c>
      <c r="L85" s="97" t="str">
        <f>IFERROR(VLOOKUP($B85,'2a. Staff Data (FTFFT)'!$A:$N,14,0),"")</f>
        <v/>
      </c>
      <c r="M85" s="62" t="s">
        <v>1</v>
      </c>
      <c r="N85" s="104"/>
      <c r="O85" s="72"/>
      <c r="P85" s="61"/>
      <c r="Q85" s="101">
        <f t="shared" si="7"/>
        <v>0</v>
      </c>
      <c r="R85" s="32" t="b">
        <f t="shared" si="8"/>
        <v>0</v>
      </c>
      <c r="S85" s="102"/>
    </row>
    <row r="86" spans="1:19" x14ac:dyDescent="0.25">
      <c r="A86" s="96" t="str">
        <f t="shared" si="6"/>
        <v/>
      </c>
      <c r="B86" s="62"/>
      <c r="C86" s="100" t="str">
        <f>IFERROR(VLOOKUP($B86,'2a. Staff Data (FTFFT)'!$A:$N,5,0),"")</f>
        <v/>
      </c>
      <c r="D86" s="100" t="str">
        <f>IFERROR(VLOOKUP($B86,'2a. Staff Data (FTFFT)'!$A:$N,6,0),"")</f>
        <v/>
      </c>
      <c r="E86" s="100" t="str">
        <f>IFERROR(VLOOKUP($B86,'2a. Staff Data (FTFFT)'!$A:$N,7,0),"")</f>
        <v/>
      </c>
      <c r="F86" s="100" t="str">
        <f>IFERROR(VLOOKUP($B86,'2a. Staff Data (FTFFT)'!$A:$N,8,0),"")</f>
        <v/>
      </c>
      <c r="G86" s="97" t="str">
        <f>IFERROR(VLOOKUP($B86,'2a. Staff Data (FTFFT)'!$A:$N,9,0),"")</f>
        <v/>
      </c>
      <c r="H86" s="97" t="str">
        <f>IFERROR(VLOOKUP($B86,'2a. Staff Data (FTFFT)'!$A:$N,10,0),"")</f>
        <v/>
      </c>
      <c r="I86" s="97" t="str">
        <f>IFERROR(VLOOKUP($B86,'2a. Staff Data (FTFFT)'!$A:$N,11,0),"")</f>
        <v/>
      </c>
      <c r="J86" s="97" t="str">
        <f>IFERROR(VLOOKUP($B86,'2a. Staff Data (FTFFT)'!$A:$N,12,0),"")</f>
        <v/>
      </c>
      <c r="K86" s="97" t="str">
        <f>IFERROR(VLOOKUP($B86,'2a. Staff Data (FTFFT)'!$A:$N,13,0),"")</f>
        <v/>
      </c>
      <c r="L86" s="97" t="str">
        <f>IFERROR(VLOOKUP($B86,'2a. Staff Data (FTFFT)'!$A:$N,14,0),"")</f>
        <v/>
      </c>
      <c r="M86" s="62" t="s">
        <v>1</v>
      </c>
      <c r="N86" s="104"/>
      <c r="O86" s="72"/>
      <c r="P86" s="61"/>
      <c r="Q86" s="101">
        <f t="shared" si="7"/>
        <v>0</v>
      </c>
      <c r="R86" s="32" t="b">
        <f t="shared" si="8"/>
        <v>0</v>
      </c>
      <c r="S86" s="102"/>
    </row>
    <row r="87" spans="1:19" x14ac:dyDescent="0.25">
      <c r="A87" s="96" t="str">
        <f t="shared" si="6"/>
        <v/>
      </c>
      <c r="B87" s="62"/>
      <c r="C87" s="100" t="str">
        <f>IFERROR(VLOOKUP($B87,'2a. Staff Data (FTFFT)'!$A:$N,5,0),"")</f>
        <v/>
      </c>
      <c r="D87" s="100" t="str">
        <f>IFERROR(VLOOKUP($B87,'2a. Staff Data (FTFFT)'!$A:$N,6,0),"")</f>
        <v/>
      </c>
      <c r="E87" s="100" t="str">
        <f>IFERROR(VLOOKUP($B87,'2a. Staff Data (FTFFT)'!$A:$N,7,0),"")</f>
        <v/>
      </c>
      <c r="F87" s="100" t="str">
        <f>IFERROR(VLOOKUP($B87,'2a. Staff Data (FTFFT)'!$A:$N,8,0),"")</f>
        <v/>
      </c>
      <c r="G87" s="97" t="str">
        <f>IFERROR(VLOOKUP($B87,'2a. Staff Data (FTFFT)'!$A:$N,9,0),"")</f>
        <v/>
      </c>
      <c r="H87" s="97" t="str">
        <f>IFERROR(VLOOKUP($B87,'2a. Staff Data (FTFFT)'!$A:$N,10,0),"")</f>
        <v/>
      </c>
      <c r="I87" s="97" t="str">
        <f>IFERROR(VLOOKUP($B87,'2a. Staff Data (FTFFT)'!$A:$N,11,0),"")</f>
        <v/>
      </c>
      <c r="J87" s="97" t="str">
        <f>IFERROR(VLOOKUP($B87,'2a. Staff Data (FTFFT)'!$A:$N,12,0),"")</f>
        <v/>
      </c>
      <c r="K87" s="97" t="str">
        <f>IFERROR(VLOOKUP($B87,'2a. Staff Data (FTFFT)'!$A:$N,13,0),"")</f>
        <v/>
      </c>
      <c r="L87" s="97" t="str">
        <f>IFERROR(VLOOKUP($B87,'2a. Staff Data (FTFFT)'!$A:$N,14,0),"")</f>
        <v/>
      </c>
      <c r="M87" s="62" t="s">
        <v>1</v>
      </c>
      <c r="N87" s="104"/>
      <c r="O87" s="72"/>
      <c r="P87" s="61"/>
      <c r="Q87" s="101">
        <f t="shared" si="7"/>
        <v>0</v>
      </c>
      <c r="R87" s="32" t="b">
        <f t="shared" si="8"/>
        <v>0</v>
      </c>
      <c r="S87" s="102"/>
    </row>
    <row r="88" spans="1:19" x14ac:dyDescent="0.25">
      <c r="A88" s="96" t="str">
        <f t="shared" si="6"/>
        <v/>
      </c>
      <c r="B88" s="62"/>
      <c r="C88" s="100" t="str">
        <f>IFERROR(VLOOKUP($B88,'2a. Staff Data (FTFFT)'!$A:$N,5,0),"")</f>
        <v/>
      </c>
      <c r="D88" s="100" t="str">
        <f>IFERROR(VLOOKUP($B88,'2a. Staff Data (FTFFT)'!$A:$N,6,0),"")</f>
        <v/>
      </c>
      <c r="E88" s="100" t="str">
        <f>IFERROR(VLOOKUP($B88,'2a. Staff Data (FTFFT)'!$A:$N,7,0),"")</f>
        <v/>
      </c>
      <c r="F88" s="100" t="str">
        <f>IFERROR(VLOOKUP($B88,'2a. Staff Data (FTFFT)'!$A:$N,8,0),"")</f>
        <v/>
      </c>
      <c r="G88" s="97" t="str">
        <f>IFERROR(VLOOKUP($B88,'2a. Staff Data (FTFFT)'!$A:$N,9,0),"")</f>
        <v/>
      </c>
      <c r="H88" s="97" t="str">
        <f>IFERROR(VLOOKUP($B88,'2a. Staff Data (FTFFT)'!$A:$N,10,0),"")</f>
        <v/>
      </c>
      <c r="I88" s="97" t="str">
        <f>IFERROR(VLOOKUP($B88,'2a. Staff Data (FTFFT)'!$A:$N,11,0),"")</f>
        <v/>
      </c>
      <c r="J88" s="97" t="str">
        <f>IFERROR(VLOOKUP($B88,'2a. Staff Data (FTFFT)'!$A:$N,12,0),"")</f>
        <v/>
      </c>
      <c r="K88" s="97" t="str">
        <f>IFERROR(VLOOKUP($B88,'2a. Staff Data (FTFFT)'!$A:$N,13,0),"")</f>
        <v/>
      </c>
      <c r="L88" s="97" t="str">
        <f>IFERROR(VLOOKUP($B88,'2a. Staff Data (FTFFT)'!$A:$N,14,0),"")</f>
        <v/>
      </c>
      <c r="M88" s="62" t="s">
        <v>1</v>
      </c>
      <c r="N88" s="104"/>
      <c r="O88" s="72"/>
      <c r="P88" s="61"/>
      <c r="Q88" s="101">
        <f t="shared" si="7"/>
        <v>0</v>
      </c>
      <c r="R88" s="32" t="b">
        <f t="shared" si="8"/>
        <v>0</v>
      </c>
      <c r="S88" s="102"/>
    </row>
    <row r="89" spans="1:19" x14ac:dyDescent="0.25">
      <c r="A89" s="96" t="str">
        <f t="shared" si="6"/>
        <v/>
      </c>
      <c r="B89" s="62"/>
      <c r="C89" s="100" t="str">
        <f>IFERROR(VLOOKUP($B89,'2a. Staff Data (FTFFT)'!$A:$N,5,0),"")</f>
        <v/>
      </c>
      <c r="D89" s="100" t="str">
        <f>IFERROR(VLOOKUP($B89,'2a. Staff Data (FTFFT)'!$A:$N,6,0),"")</f>
        <v/>
      </c>
      <c r="E89" s="100" t="str">
        <f>IFERROR(VLOOKUP($B89,'2a. Staff Data (FTFFT)'!$A:$N,7,0),"")</f>
        <v/>
      </c>
      <c r="F89" s="100" t="str">
        <f>IFERROR(VLOOKUP($B89,'2a. Staff Data (FTFFT)'!$A:$N,8,0),"")</f>
        <v/>
      </c>
      <c r="G89" s="97" t="str">
        <f>IFERROR(VLOOKUP($B89,'2a. Staff Data (FTFFT)'!$A:$N,9,0),"")</f>
        <v/>
      </c>
      <c r="H89" s="97" t="str">
        <f>IFERROR(VLOOKUP($B89,'2a. Staff Data (FTFFT)'!$A:$N,10,0),"")</f>
        <v/>
      </c>
      <c r="I89" s="97" t="str">
        <f>IFERROR(VLOOKUP($B89,'2a. Staff Data (FTFFT)'!$A:$N,11,0),"")</f>
        <v/>
      </c>
      <c r="J89" s="97" t="str">
        <f>IFERROR(VLOOKUP($B89,'2a. Staff Data (FTFFT)'!$A:$N,12,0),"")</f>
        <v/>
      </c>
      <c r="K89" s="97" t="str">
        <f>IFERROR(VLOOKUP($B89,'2a. Staff Data (FTFFT)'!$A:$N,13,0),"")</f>
        <v/>
      </c>
      <c r="L89" s="97" t="str">
        <f>IFERROR(VLOOKUP($B89,'2a. Staff Data (FTFFT)'!$A:$N,14,0),"")</f>
        <v/>
      </c>
      <c r="M89" s="62" t="s">
        <v>1</v>
      </c>
      <c r="N89" s="104"/>
      <c r="O89" s="72"/>
      <c r="P89" s="61"/>
      <c r="Q89" s="101">
        <f t="shared" si="7"/>
        <v>0</v>
      </c>
      <c r="R89" s="32" t="b">
        <f t="shared" si="8"/>
        <v>0</v>
      </c>
      <c r="S89" s="102"/>
    </row>
    <row r="90" spans="1:19" x14ac:dyDescent="0.25">
      <c r="A90" s="96" t="str">
        <f t="shared" si="6"/>
        <v/>
      </c>
      <c r="B90" s="62"/>
      <c r="C90" s="100" t="str">
        <f>IFERROR(VLOOKUP($B90,'2a. Staff Data (FTFFT)'!$A:$N,5,0),"")</f>
        <v/>
      </c>
      <c r="D90" s="100" t="str">
        <f>IFERROR(VLOOKUP($B90,'2a. Staff Data (FTFFT)'!$A:$N,6,0),"")</f>
        <v/>
      </c>
      <c r="E90" s="100" t="str">
        <f>IFERROR(VLOOKUP($B90,'2a. Staff Data (FTFFT)'!$A:$N,7,0),"")</f>
        <v/>
      </c>
      <c r="F90" s="100" t="str">
        <f>IFERROR(VLOOKUP($B90,'2a. Staff Data (FTFFT)'!$A:$N,8,0),"")</f>
        <v/>
      </c>
      <c r="G90" s="97" t="str">
        <f>IFERROR(VLOOKUP($B90,'2a. Staff Data (FTFFT)'!$A:$N,9,0),"")</f>
        <v/>
      </c>
      <c r="H90" s="97" t="str">
        <f>IFERROR(VLOOKUP($B90,'2a. Staff Data (FTFFT)'!$A:$N,10,0),"")</f>
        <v/>
      </c>
      <c r="I90" s="97" t="str">
        <f>IFERROR(VLOOKUP($B90,'2a. Staff Data (FTFFT)'!$A:$N,11,0),"")</f>
        <v/>
      </c>
      <c r="J90" s="97" t="str">
        <f>IFERROR(VLOOKUP($B90,'2a. Staff Data (FTFFT)'!$A:$N,12,0),"")</f>
        <v/>
      </c>
      <c r="K90" s="97" t="str">
        <f>IFERROR(VLOOKUP($B90,'2a. Staff Data (FTFFT)'!$A:$N,13,0),"")</f>
        <v/>
      </c>
      <c r="L90" s="97" t="str">
        <f>IFERROR(VLOOKUP($B90,'2a. Staff Data (FTFFT)'!$A:$N,14,0),"")</f>
        <v/>
      </c>
      <c r="M90" s="62" t="s">
        <v>1</v>
      </c>
      <c r="N90" s="104"/>
      <c r="O90" s="72"/>
      <c r="P90" s="61"/>
      <c r="Q90" s="101">
        <f t="shared" si="7"/>
        <v>0</v>
      </c>
      <c r="R90" s="32" t="b">
        <f t="shared" si="8"/>
        <v>0</v>
      </c>
      <c r="S90" s="102"/>
    </row>
    <row r="91" spans="1:19" x14ac:dyDescent="0.25">
      <c r="A91" s="96" t="str">
        <f t="shared" si="6"/>
        <v/>
      </c>
      <c r="B91" s="62"/>
      <c r="C91" s="100" t="str">
        <f>IFERROR(VLOOKUP($B91,'2a. Staff Data (FTFFT)'!$A:$N,5,0),"")</f>
        <v/>
      </c>
      <c r="D91" s="100" t="str">
        <f>IFERROR(VLOOKUP($B91,'2a. Staff Data (FTFFT)'!$A:$N,6,0),"")</f>
        <v/>
      </c>
      <c r="E91" s="100" t="str">
        <f>IFERROR(VLOOKUP($B91,'2a. Staff Data (FTFFT)'!$A:$N,7,0),"")</f>
        <v/>
      </c>
      <c r="F91" s="100" t="str">
        <f>IFERROR(VLOOKUP($B91,'2a. Staff Data (FTFFT)'!$A:$N,8,0),"")</f>
        <v/>
      </c>
      <c r="G91" s="97" t="str">
        <f>IFERROR(VLOOKUP($B91,'2a. Staff Data (FTFFT)'!$A:$N,9,0),"")</f>
        <v/>
      </c>
      <c r="H91" s="97" t="str">
        <f>IFERROR(VLOOKUP($B91,'2a. Staff Data (FTFFT)'!$A:$N,10,0),"")</f>
        <v/>
      </c>
      <c r="I91" s="97" t="str">
        <f>IFERROR(VLOOKUP($B91,'2a. Staff Data (FTFFT)'!$A:$N,11,0),"")</f>
        <v/>
      </c>
      <c r="J91" s="97" t="str">
        <f>IFERROR(VLOOKUP($B91,'2a. Staff Data (FTFFT)'!$A:$N,12,0),"")</f>
        <v/>
      </c>
      <c r="K91" s="97" t="str">
        <f>IFERROR(VLOOKUP($B91,'2a. Staff Data (FTFFT)'!$A:$N,13,0),"")</f>
        <v/>
      </c>
      <c r="L91" s="97" t="str">
        <f>IFERROR(VLOOKUP($B91,'2a. Staff Data (FTFFT)'!$A:$N,14,0),"")</f>
        <v/>
      </c>
      <c r="M91" s="62" t="s">
        <v>1</v>
      </c>
      <c r="N91" s="104"/>
      <c r="O91" s="72"/>
      <c r="P91" s="61"/>
      <c r="Q91" s="101">
        <f t="shared" si="7"/>
        <v>0</v>
      </c>
      <c r="R91" s="32" t="b">
        <f t="shared" si="8"/>
        <v>0</v>
      </c>
      <c r="S91" s="102"/>
    </row>
    <row r="92" spans="1:19" x14ac:dyDescent="0.25">
      <c r="A92" s="96" t="str">
        <f t="shared" si="6"/>
        <v/>
      </c>
      <c r="B92" s="62"/>
      <c r="C92" s="100" t="str">
        <f>IFERROR(VLOOKUP($B92,'2a. Staff Data (FTFFT)'!$A:$N,5,0),"")</f>
        <v/>
      </c>
      <c r="D92" s="100" t="str">
        <f>IFERROR(VLOOKUP($B92,'2a. Staff Data (FTFFT)'!$A:$N,6,0),"")</f>
        <v/>
      </c>
      <c r="E92" s="100" t="str">
        <f>IFERROR(VLOOKUP($B92,'2a. Staff Data (FTFFT)'!$A:$N,7,0),"")</f>
        <v/>
      </c>
      <c r="F92" s="100" t="str">
        <f>IFERROR(VLOOKUP($B92,'2a. Staff Data (FTFFT)'!$A:$N,8,0),"")</f>
        <v/>
      </c>
      <c r="G92" s="97" t="str">
        <f>IFERROR(VLOOKUP($B92,'2a. Staff Data (FTFFT)'!$A:$N,9,0),"")</f>
        <v/>
      </c>
      <c r="H92" s="97" t="str">
        <f>IFERROR(VLOOKUP($B92,'2a. Staff Data (FTFFT)'!$A:$N,10,0),"")</f>
        <v/>
      </c>
      <c r="I92" s="97" t="str">
        <f>IFERROR(VLOOKUP($B92,'2a. Staff Data (FTFFT)'!$A:$N,11,0),"")</f>
        <v/>
      </c>
      <c r="J92" s="97" t="str">
        <f>IFERROR(VLOOKUP($B92,'2a. Staff Data (FTFFT)'!$A:$N,12,0),"")</f>
        <v/>
      </c>
      <c r="K92" s="97" t="str">
        <f>IFERROR(VLOOKUP($B92,'2a. Staff Data (FTFFT)'!$A:$N,13,0),"")</f>
        <v/>
      </c>
      <c r="L92" s="97" t="str">
        <f>IFERROR(VLOOKUP($B92,'2a. Staff Data (FTFFT)'!$A:$N,14,0),"")</f>
        <v/>
      </c>
      <c r="M92" s="62" t="s">
        <v>1</v>
      </c>
      <c r="N92" s="104"/>
      <c r="O92" s="72"/>
      <c r="P92" s="61"/>
      <c r="Q92" s="101">
        <f t="shared" si="7"/>
        <v>0</v>
      </c>
      <c r="R92" s="32" t="b">
        <f t="shared" si="8"/>
        <v>0</v>
      </c>
      <c r="S92" s="102"/>
    </row>
    <row r="93" spans="1:19" x14ac:dyDescent="0.25">
      <c r="A93" s="96" t="str">
        <f t="shared" si="6"/>
        <v/>
      </c>
      <c r="B93" s="62"/>
      <c r="C93" s="100" t="str">
        <f>IFERROR(VLOOKUP($B93,'2a. Staff Data (FTFFT)'!$A:$N,5,0),"")</f>
        <v/>
      </c>
      <c r="D93" s="100" t="str">
        <f>IFERROR(VLOOKUP($B93,'2a. Staff Data (FTFFT)'!$A:$N,6,0),"")</f>
        <v/>
      </c>
      <c r="E93" s="100" t="str">
        <f>IFERROR(VLOOKUP($B93,'2a. Staff Data (FTFFT)'!$A:$N,7,0),"")</f>
        <v/>
      </c>
      <c r="F93" s="100" t="str">
        <f>IFERROR(VLOOKUP($B93,'2a. Staff Data (FTFFT)'!$A:$N,8,0),"")</f>
        <v/>
      </c>
      <c r="G93" s="97" t="str">
        <f>IFERROR(VLOOKUP($B93,'2a. Staff Data (FTFFT)'!$A:$N,9,0),"")</f>
        <v/>
      </c>
      <c r="H93" s="97" t="str">
        <f>IFERROR(VLOOKUP($B93,'2a. Staff Data (FTFFT)'!$A:$N,10,0),"")</f>
        <v/>
      </c>
      <c r="I93" s="97" t="str">
        <f>IFERROR(VLOOKUP($B93,'2a. Staff Data (FTFFT)'!$A:$N,11,0),"")</f>
        <v/>
      </c>
      <c r="J93" s="97" t="str">
        <f>IFERROR(VLOOKUP($B93,'2a. Staff Data (FTFFT)'!$A:$N,12,0),"")</f>
        <v/>
      </c>
      <c r="K93" s="97" t="str">
        <f>IFERROR(VLOOKUP($B93,'2a. Staff Data (FTFFT)'!$A:$N,13,0),"")</f>
        <v/>
      </c>
      <c r="L93" s="97" t="str">
        <f>IFERROR(VLOOKUP($B93,'2a. Staff Data (FTFFT)'!$A:$N,14,0),"")</f>
        <v/>
      </c>
      <c r="M93" s="62" t="s">
        <v>1</v>
      </c>
      <c r="N93" s="104"/>
      <c r="O93" s="72"/>
      <c r="P93" s="61"/>
      <c r="Q93" s="101">
        <f t="shared" si="7"/>
        <v>0</v>
      </c>
      <c r="R93" s="32" t="b">
        <f t="shared" si="8"/>
        <v>0</v>
      </c>
      <c r="S93" s="102"/>
    </row>
    <row r="94" spans="1:19" x14ac:dyDescent="0.25">
      <c r="A94" s="96" t="str">
        <f t="shared" si="6"/>
        <v/>
      </c>
      <c r="B94" s="62"/>
      <c r="C94" s="100" t="str">
        <f>IFERROR(VLOOKUP($B94,'2a. Staff Data (FTFFT)'!$A:$N,5,0),"")</f>
        <v/>
      </c>
      <c r="D94" s="100" t="str">
        <f>IFERROR(VLOOKUP($B94,'2a. Staff Data (FTFFT)'!$A:$N,6,0),"")</f>
        <v/>
      </c>
      <c r="E94" s="100" t="str">
        <f>IFERROR(VLOOKUP($B94,'2a. Staff Data (FTFFT)'!$A:$N,7,0),"")</f>
        <v/>
      </c>
      <c r="F94" s="100" t="str">
        <f>IFERROR(VLOOKUP($B94,'2a. Staff Data (FTFFT)'!$A:$N,8,0),"")</f>
        <v/>
      </c>
      <c r="G94" s="97" t="str">
        <f>IFERROR(VLOOKUP($B94,'2a. Staff Data (FTFFT)'!$A:$N,9,0),"")</f>
        <v/>
      </c>
      <c r="H94" s="97" t="str">
        <f>IFERROR(VLOOKUP($B94,'2a. Staff Data (FTFFT)'!$A:$N,10,0),"")</f>
        <v/>
      </c>
      <c r="I94" s="97" t="str">
        <f>IFERROR(VLOOKUP($B94,'2a. Staff Data (FTFFT)'!$A:$N,11,0),"")</f>
        <v/>
      </c>
      <c r="J94" s="97" t="str">
        <f>IFERROR(VLOOKUP($B94,'2a. Staff Data (FTFFT)'!$A:$N,12,0),"")</f>
        <v/>
      </c>
      <c r="K94" s="97" t="str">
        <f>IFERROR(VLOOKUP($B94,'2a. Staff Data (FTFFT)'!$A:$N,13,0),"")</f>
        <v/>
      </c>
      <c r="L94" s="97" t="str">
        <f>IFERROR(VLOOKUP($B94,'2a. Staff Data (FTFFT)'!$A:$N,14,0),"")</f>
        <v/>
      </c>
      <c r="M94" s="62" t="s">
        <v>1</v>
      </c>
      <c r="N94" s="104"/>
      <c r="O94" s="72"/>
      <c r="P94" s="61"/>
      <c r="Q94" s="101">
        <f t="shared" si="7"/>
        <v>0</v>
      </c>
      <c r="R94" s="32" t="b">
        <f t="shared" si="8"/>
        <v>0</v>
      </c>
      <c r="S94" s="102"/>
    </row>
    <row r="95" spans="1:19" x14ac:dyDescent="0.25">
      <c r="A95" s="96" t="str">
        <f t="shared" si="6"/>
        <v/>
      </c>
      <c r="B95" s="62"/>
      <c r="C95" s="100" t="str">
        <f>IFERROR(VLOOKUP($B95,'2a. Staff Data (FTFFT)'!$A:$N,5,0),"")</f>
        <v/>
      </c>
      <c r="D95" s="100" t="str">
        <f>IFERROR(VLOOKUP($B95,'2a. Staff Data (FTFFT)'!$A:$N,6,0),"")</f>
        <v/>
      </c>
      <c r="E95" s="100" t="str">
        <f>IFERROR(VLOOKUP($B95,'2a. Staff Data (FTFFT)'!$A:$N,7,0),"")</f>
        <v/>
      </c>
      <c r="F95" s="100" t="str">
        <f>IFERROR(VLOOKUP($B95,'2a. Staff Data (FTFFT)'!$A:$N,8,0),"")</f>
        <v/>
      </c>
      <c r="G95" s="97" t="str">
        <f>IFERROR(VLOOKUP($B95,'2a. Staff Data (FTFFT)'!$A:$N,9,0),"")</f>
        <v/>
      </c>
      <c r="H95" s="97" t="str">
        <f>IFERROR(VLOOKUP($B95,'2a. Staff Data (FTFFT)'!$A:$N,10,0),"")</f>
        <v/>
      </c>
      <c r="I95" s="97" t="str">
        <f>IFERROR(VLOOKUP($B95,'2a. Staff Data (FTFFT)'!$A:$N,11,0),"")</f>
        <v/>
      </c>
      <c r="J95" s="97" t="str">
        <f>IFERROR(VLOOKUP($B95,'2a. Staff Data (FTFFT)'!$A:$N,12,0),"")</f>
        <v/>
      </c>
      <c r="K95" s="97" t="str">
        <f>IFERROR(VLOOKUP($B95,'2a. Staff Data (FTFFT)'!$A:$N,13,0),"")</f>
        <v/>
      </c>
      <c r="L95" s="97" t="str">
        <f>IFERROR(VLOOKUP($B95,'2a. Staff Data (FTFFT)'!$A:$N,14,0),"")</f>
        <v/>
      </c>
      <c r="M95" s="62" t="s">
        <v>1</v>
      </c>
      <c r="N95" s="104"/>
      <c r="O95" s="72"/>
      <c r="P95" s="61"/>
      <c r="Q95" s="101">
        <f t="shared" si="7"/>
        <v>0</v>
      </c>
      <c r="R95" s="32" t="b">
        <f t="shared" si="8"/>
        <v>0</v>
      </c>
      <c r="S95" s="102"/>
    </row>
    <row r="96" spans="1:19" x14ac:dyDescent="0.25">
      <c r="A96" s="96" t="str">
        <f t="shared" si="6"/>
        <v/>
      </c>
      <c r="B96" s="62"/>
      <c r="C96" s="100" t="str">
        <f>IFERROR(VLOOKUP($B96,'2a. Staff Data (FTFFT)'!$A:$N,5,0),"")</f>
        <v/>
      </c>
      <c r="D96" s="100" t="str">
        <f>IFERROR(VLOOKUP($B96,'2a. Staff Data (FTFFT)'!$A:$N,6,0),"")</f>
        <v/>
      </c>
      <c r="E96" s="100" t="str">
        <f>IFERROR(VLOOKUP($B96,'2a. Staff Data (FTFFT)'!$A:$N,7,0),"")</f>
        <v/>
      </c>
      <c r="F96" s="100" t="str">
        <f>IFERROR(VLOOKUP($B96,'2a. Staff Data (FTFFT)'!$A:$N,8,0),"")</f>
        <v/>
      </c>
      <c r="G96" s="97" t="str">
        <f>IFERROR(VLOOKUP($B96,'2a. Staff Data (FTFFT)'!$A:$N,9,0),"")</f>
        <v/>
      </c>
      <c r="H96" s="97" t="str">
        <f>IFERROR(VLOOKUP($B96,'2a. Staff Data (FTFFT)'!$A:$N,10,0),"")</f>
        <v/>
      </c>
      <c r="I96" s="97" t="str">
        <f>IFERROR(VLOOKUP($B96,'2a. Staff Data (FTFFT)'!$A:$N,11,0),"")</f>
        <v/>
      </c>
      <c r="J96" s="97" t="str">
        <f>IFERROR(VLOOKUP($B96,'2a. Staff Data (FTFFT)'!$A:$N,12,0),"")</f>
        <v/>
      </c>
      <c r="K96" s="97" t="str">
        <f>IFERROR(VLOOKUP($B96,'2a. Staff Data (FTFFT)'!$A:$N,13,0),"")</f>
        <v/>
      </c>
      <c r="L96" s="97" t="str">
        <f>IFERROR(VLOOKUP($B96,'2a. Staff Data (FTFFT)'!$A:$N,14,0),"")</f>
        <v/>
      </c>
      <c r="M96" s="62" t="s">
        <v>1</v>
      </c>
      <c r="N96" s="104"/>
      <c r="O96" s="72"/>
      <c r="P96" s="61"/>
      <c r="Q96" s="101">
        <f t="shared" si="7"/>
        <v>0</v>
      </c>
      <c r="R96" s="32" t="b">
        <f t="shared" si="8"/>
        <v>0</v>
      </c>
      <c r="S96" s="102"/>
    </row>
    <row r="97" spans="1:19" x14ac:dyDescent="0.25">
      <c r="A97" s="96" t="str">
        <f t="shared" si="6"/>
        <v/>
      </c>
      <c r="B97" s="62"/>
      <c r="C97" s="100" t="str">
        <f>IFERROR(VLOOKUP($B97,'2a. Staff Data (FTFFT)'!$A:$N,5,0),"")</f>
        <v/>
      </c>
      <c r="D97" s="100" t="str">
        <f>IFERROR(VLOOKUP($B97,'2a. Staff Data (FTFFT)'!$A:$N,6,0),"")</f>
        <v/>
      </c>
      <c r="E97" s="100" t="str">
        <f>IFERROR(VLOOKUP($B97,'2a. Staff Data (FTFFT)'!$A:$N,7,0),"")</f>
        <v/>
      </c>
      <c r="F97" s="100" t="str">
        <f>IFERROR(VLOOKUP($B97,'2a. Staff Data (FTFFT)'!$A:$N,8,0),"")</f>
        <v/>
      </c>
      <c r="G97" s="97" t="str">
        <f>IFERROR(VLOOKUP($B97,'2a. Staff Data (FTFFT)'!$A:$N,9,0),"")</f>
        <v/>
      </c>
      <c r="H97" s="97" t="str">
        <f>IFERROR(VLOOKUP($B97,'2a. Staff Data (FTFFT)'!$A:$N,10,0),"")</f>
        <v/>
      </c>
      <c r="I97" s="97" t="str">
        <f>IFERROR(VLOOKUP($B97,'2a. Staff Data (FTFFT)'!$A:$N,11,0),"")</f>
        <v/>
      </c>
      <c r="J97" s="97" t="str">
        <f>IFERROR(VLOOKUP($B97,'2a. Staff Data (FTFFT)'!$A:$N,12,0),"")</f>
        <v/>
      </c>
      <c r="K97" s="97" t="str">
        <f>IFERROR(VLOOKUP($B97,'2a. Staff Data (FTFFT)'!$A:$N,13,0),"")</f>
        <v/>
      </c>
      <c r="L97" s="97" t="str">
        <f>IFERROR(VLOOKUP($B97,'2a. Staff Data (FTFFT)'!$A:$N,14,0),"")</f>
        <v/>
      </c>
      <c r="M97" s="62" t="s">
        <v>1</v>
      </c>
      <c r="N97" s="104"/>
      <c r="O97" s="72"/>
      <c r="P97" s="61"/>
      <c r="Q97" s="101">
        <f t="shared" si="7"/>
        <v>0</v>
      </c>
      <c r="R97" s="32" t="b">
        <f t="shared" si="8"/>
        <v>0</v>
      </c>
      <c r="S97" s="102"/>
    </row>
    <row r="98" spans="1:19" x14ac:dyDescent="0.25">
      <c r="A98" s="96" t="str">
        <f t="shared" si="6"/>
        <v/>
      </c>
      <c r="B98" s="62"/>
      <c r="C98" s="100" t="str">
        <f>IFERROR(VLOOKUP($B98,'2a. Staff Data (FTFFT)'!$A:$N,5,0),"")</f>
        <v/>
      </c>
      <c r="D98" s="100" t="str">
        <f>IFERROR(VLOOKUP($B98,'2a. Staff Data (FTFFT)'!$A:$N,6,0),"")</f>
        <v/>
      </c>
      <c r="E98" s="100" t="str">
        <f>IFERROR(VLOOKUP($B98,'2a. Staff Data (FTFFT)'!$A:$N,7,0),"")</f>
        <v/>
      </c>
      <c r="F98" s="100" t="str">
        <f>IFERROR(VLOOKUP($B98,'2a. Staff Data (FTFFT)'!$A:$N,8,0),"")</f>
        <v/>
      </c>
      <c r="G98" s="97" t="str">
        <f>IFERROR(VLOOKUP($B98,'2a. Staff Data (FTFFT)'!$A:$N,9,0),"")</f>
        <v/>
      </c>
      <c r="H98" s="97" t="str">
        <f>IFERROR(VLOOKUP($B98,'2a. Staff Data (FTFFT)'!$A:$N,10,0),"")</f>
        <v/>
      </c>
      <c r="I98" s="97" t="str">
        <f>IFERROR(VLOOKUP($B98,'2a. Staff Data (FTFFT)'!$A:$N,11,0),"")</f>
        <v/>
      </c>
      <c r="J98" s="97" t="str">
        <f>IFERROR(VLOOKUP($B98,'2a. Staff Data (FTFFT)'!$A:$N,12,0),"")</f>
        <v/>
      </c>
      <c r="K98" s="97" t="str">
        <f>IFERROR(VLOOKUP($B98,'2a. Staff Data (FTFFT)'!$A:$N,13,0),"")</f>
        <v/>
      </c>
      <c r="L98" s="97" t="str">
        <f>IFERROR(VLOOKUP($B98,'2a. Staff Data (FTFFT)'!$A:$N,14,0),"")</f>
        <v/>
      </c>
      <c r="M98" s="62" t="s">
        <v>1</v>
      </c>
      <c r="N98" s="104"/>
      <c r="O98" s="72"/>
      <c r="P98" s="61"/>
      <c r="Q98" s="101">
        <f t="shared" si="7"/>
        <v>0</v>
      </c>
      <c r="R98" s="32" t="b">
        <f t="shared" si="8"/>
        <v>0</v>
      </c>
      <c r="S98" s="102"/>
    </row>
    <row r="99" spans="1:19" x14ac:dyDescent="0.25">
      <c r="A99" s="96" t="str">
        <f t="shared" si="6"/>
        <v/>
      </c>
      <c r="B99" s="62"/>
      <c r="C99" s="100" t="str">
        <f>IFERROR(VLOOKUP($B99,'2a. Staff Data (FTFFT)'!$A:$N,5,0),"")</f>
        <v/>
      </c>
      <c r="D99" s="100" t="str">
        <f>IFERROR(VLOOKUP($B99,'2a. Staff Data (FTFFT)'!$A:$N,6,0),"")</f>
        <v/>
      </c>
      <c r="E99" s="100" t="str">
        <f>IFERROR(VLOOKUP($B99,'2a. Staff Data (FTFFT)'!$A:$N,7,0),"")</f>
        <v/>
      </c>
      <c r="F99" s="100" t="str">
        <f>IFERROR(VLOOKUP($B99,'2a. Staff Data (FTFFT)'!$A:$N,8,0),"")</f>
        <v/>
      </c>
      <c r="G99" s="97" t="str">
        <f>IFERROR(VLOOKUP($B99,'2a. Staff Data (FTFFT)'!$A:$N,9,0),"")</f>
        <v/>
      </c>
      <c r="H99" s="97" t="str">
        <f>IFERROR(VLOOKUP($B99,'2a. Staff Data (FTFFT)'!$A:$N,10,0),"")</f>
        <v/>
      </c>
      <c r="I99" s="97" t="str">
        <f>IFERROR(VLOOKUP($B99,'2a. Staff Data (FTFFT)'!$A:$N,11,0),"")</f>
        <v/>
      </c>
      <c r="J99" s="97" t="str">
        <f>IFERROR(VLOOKUP($B99,'2a. Staff Data (FTFFT)'!$A:$N,12,0),"")</f>
        <v/>
      </c>
      <c r="K99" s="97" t="str">
        <f>IFERROR(VLOOKUP($B99,'2a. Staff Data (FTFFT)'!$A:$N,13,0),"")</f>
        <v/>
      </c>
      <c r="L99" s="97" t="str">
        <f>IFERROR(VLOOKUP($B99,'2a. Staff Data (FTFFT)'!$A:$N,14,0),"")</f>
        <v/>
      </c>
      <c r="M99" s="62" t="s">
        <v>1</v>
      </c>
      <c r="N99" s="104"/>
      <c r="O99" s="72"/>
      <c r="P99" s="61"/>
      <c r="Q99" s="101">
        <f t="shared" si="7"/>
        <v>0</v>
      </c>
      <c r="R99" s="32" t="b">
        <f t="shared" si="8"/>
        <v>0</v>
      </c>
      <c r="S99" s="102"/>
    </row>
    <row r="100" spans="1:19" x14ac:dyDescent="0.25">
      <c r="A100" s="96" t="str">
        <f t="shared" si="6"/>
        <v/>
      </c>
      <c r="B100" s="62"/>
      <c r="C100" s="100" t="str">
        <f>IFERROR(VLOOKUP($B100,'2a. Staff Data (FTFFT)'!$A:$N,5,0),"")</f>
        <v/>
      </c>
      <c r="D100" s="100" t="str">
        <f>IFERROR(VLOOKUP($B100,'2a. Staff Data (FTFFT)'!$A:$N,6,0),"")</f>
        <v/>
      </c>
      <c r="E100" s="100" t="str">
        <f>IFERROR(VLOOKUP($B100,'2a. Staff Data (FTFFT)'!$A:$N,7,0),"")</f>
        <v/>
      </c>
      <c r="F100" s="100" t="str">
        <f>IFERROR(VLOOKUP($B100,'2a. Staff Data (FTFFT)'!$A:$N,8,0),"")</f>
        <v/>
      </c>
      <c r="G100" s="97" t="str">
        <f>IFERROR(VLOOKUP($B100,'2a. Staff Data (FTFFT)'!$A:$N,9,0),"")</f>
        <v/>
      </c>
      <c r="H100" s="97" t="str">
        <f>IFERROR(VLOOKUP($B100,'2a. Staff Data (FTFFT)'!$A:$N,10,0),"")</f>
        <v/>
      </c>
      <c r="I100" s="97" t="str">
        <f>IFERROR(VLOOKUP($B100,'2a. Staff Data (FTFFT)'!$A:$N,11,0),"")</f>
        <v/>
      </c>
      <c r="J100" s="97" t="str">
        <f>IFERROR(VLOOKUP($B100,'2a. Staff Data (FTFFT)'!$A:$N,12,0),"")</f>
        <v/>
      </c>
      <c r="K100" s="97" t="str">
        <f>IFERROR(VLOOKUP($B100,'2a. Staff Data (FTFFT)'!$A:$N,13,0),"")</f>
        <v/>
      </c>
      <c r="L100" s="97" t="str">
        <f>IFERROR(VLOOKUP($B100,'2a. Staff Data (FTFFT)'!$A:$N,14,0),"")</f>
        <v/>
      </c>
      <c r="M100" s="62" t="s">
        <v>1</v>
      </c>
      <c r="N100" s="104"/>
      <c r="O100" s="72"/>
      <c r="P100" s="61"/>
      <c r="Q100" s="101">
        <f t="shared" si="7"/>
        <v>0</v>
      </c>
      <c r="R100" s="32" t="b">
        <f t="shared" si="8"/>
        <v>0</v>
      </c>
      <c r="S100" s="102"/>
    </row>
    <row r="101" spans="1:19" x14ac:dyDescent="0.25">
      <c r="A101" s="96" t="str">
        <f t="shared" si="6"/>
        <v/>
      </c>
      <c r="B101" s="62"/>
      <c r="C101" s="100" t="str">
        <f>IFERROR(VLOOKUP($B101,'2a. Staff Data (FTFFT)'!$A:$N,5,0),"")</f>
        <v/>
      </c>
      <c r="D101" s="100" t="str">
        <f>IFERROR(VLOOKUP($B101,'2a. Staff Data (FTFFT)'!$A:$N,6,0),"")</f>
        <v/>
      </c>
      <c r="E101" s="100" t="str">
        <f>IFERROR(VLOOKUP($B101,'2a. Staff Data (FTFFT)'!$A:$N,7,0),"")</f>
        <v/>
      </c>
      <c r="F101" s="100" t="str">
        <f>IFERROR(VLOOKUP($B101,'2a. Staff Data (FTFFT)'!$A:$N,8,0),"")</f>
        <v/>
      </c>
      <c r="G101" s="97" t="str">
        <f>IFERROR(VLOOKUP($B101,'2a. Staff Data (FTFFT)'!$A:$N,9,0),"")</f>
        <v/>
      </c>
      <c r="H101" s="97" t="str">
        <f>IFERROR(VLOOKUP($B101,'2a. Staff Data (FTFFT)'!$A:$N,10,0),"")</f>
        <v/>
      </c>
      <c r="I101" s="97" t="str">
        <f>IFERROR(VLOOKUP($B101,'2a. Staff Data (FTFFT)'!$A:$N,11,0),"")</f>
        <v/>
      </c>
      <c r="J101" s="97" t="str">
        <f>IFERROR(VLOOKUP($B101,'2a. Staff Data (FTFFT)'!$A:$N,12,0),"")</f>
        <v/>
      </c>
      <c r="K101" s="97" t="str">
        <f>IFERROR(VLOOKUP($B101,'2a. Staff Data (FTFFT)'!$A:$N,13,0),"")</f>
        <v/>
      </c>
      <c r="L101" s="97" t="str">
        <f>IFERROR(VLOOKUP($B101,'2a. Staff Data (FTFFT)'!$A:$N,14,0),"")</f>
        <v/>
      </c>
      <c r="M101" s="62" t="s">
        <v>1</v>
      </c>
      <c r="N101" s="104"/>
      <c r="O101" s="72"/>
      <c r="P101" s="61"/>
      <c r="Q101" s="101">
        <f t="shared" si="7"/>
        <v>0</v>
      </c>
      <c r="R101" s="32" t="b">
        <f t="shared" si="8"/>
        <v>0</v>
      </c>
      <c r="S101" s="102"/>
    </row>
    <row r="102" spans="1:19" x14ac:dyDescent="0.25">
      <c r="A102" s="96" t="str">
        <f t="shared" si="6"/>
        <v/>
      </c>
      <c r="B102" s="62"/>
      <c r="C102" s="100" t="str">
        <f>IFERROR(VLOOKUP($B102,'2a. Staff Data (FTFFT)'!$A:$N,5,0),"")</f>
        <v/>
      </c>
      <c r="D102" s="100" t="str">
        <f>IFERROR(VLOOKUP($B102,'2a. Staff Data (FTFFT)'!$A:$N,6,0),"")</f>
        <v/>
      </c>
      <c r="E102" s="100" t="str">
        <f>IFERROR(VLOOKUP($B102,'2a. Staff Data (FTFFT)'!$A:$N,7,0),"")</f>
        <v/>
      </c>
      <c r="F102" s="100" t="str">
        <f>IFERROR(VLOOKUP($B102,'2a. Staff Data (FTFFT)'!$A:$N,8,0),"")</f>
        <v/>
      </c>
      <c r="G102" s="97" t="str">
        <f>IFERROR(VLOOKUP($B102,'2a. Staff Data (FTFFT)'!$A:$N,9,0),"")</f>
        <v/>
      </c>
      <c r="H102" s="97" t="str">
        <f>IFERROR(VLOOKUP($B102,'2a. Staff Data (FTFFT)'!$A:$N,10,0),"")</f>
        <v/>
      </c>
      <c r="I102" s="97" t="str">
        <f>IFERROR(VLOOKUP($B102,'2a. Staff Data (FTFFT)'!$A:$N,11,0),"")</f>
        <v/>
      </c>
      <c r="J102" s="97" t="str">
        <f>IFERROR(VLOOKUP($B102,'2a. Staff Data (FTFFT)'!$A:$N,12,0),"")</f>
        <v/>
      </c>
      <c r="K102" s="97" t="str">
        <f>IFERROR(VLOOKUP($B102,'2a. Staff Data (FTFFT)'!$A:$N,13,0),"")</f>
        <v/>
      </c>
      <c r="L102" s="97" t="str">
        <f>IFERROR(VLOOKUP($B102,'2a. Staff Data (FTFFT)'!$A:$N,14,0),"")</f>
        <v/>
      </c>
      <c r="M102" s="62" t="s">
        <v>1</v>
      </c>
      <c r="N102" s="104"/>
      <c r="O102" s="72"/>
      <c r="P102" s="61"/>
      <c r="Q102" s="101">
        <f t="shared" si="7"/>
        <v>0</v>
      </c>
      <c r="R102" s="32" t="b">
        <f t="shared" si="8"/>
        <v>0</v>
      </c>
      <c r="S102" s="102"/>
    </row>
    <row r="103" spans="1:19" x14ac:dyDescent="0.25">
      <c r="A103" s="96" t="str">
        <f t="shared" si="6"/>
        <v/>
      </c>
      <c r="B103" s="62"/>
      <c r="C103" s="100" t="str">
        <f>IFERROR(VLOOKUP($B103,'2a. Staff Data (FTFFT)'!$A:$N,5,0),"")</f>
        <v/>
      </c>
      <c r="D103" s="100" t="str">
        <f>IFERROR(VLOOKUP($B103,'2a. Staff Data (FTFFT)'!$A:$N,6,0),"")</f>
        <v/>
      </c>
      <c r="E103" s="100" t="str">
        <f>IFERROR(VLOOKUP($B103,'2a. Staff Data (FTFFT)'!$A:$N,7,0),"")</f>
        <v/>
      </c>
      <c r="F103" s="100" t="str">
        <f>IFERROR(VLOOKUP($B103,'2a. Staff Data (FTFFT)'!$A:$N,8,0),"")</f>
        <v/>
      </c>
      <c r="G103" s="97" t="str">
        <f>IFERROR(VLOOKUP($B103,'2a. Staff Data (FTFFT)'!$A:$N,9,0),"")</f>
        <v/>
      </c>
      <c r="H103" s="97" t="str">
        <f>IFERROR(VLOOKUP($B103,'2a. Staff Data (FTFFT)'!$A:$N,10,0),"")</f>
        <v/>
      </c>
      <c r="I103" s="97" t="str">
        <f>IFERROR(VLOOKUP($B103,'2a. Staff Data (FTFFT)'!$A:$N,11,0),"")</f>
        <v/>
      </c>
      <c r="J103" s="97" t="str">
        <f>IFERROR(VLOOKUP($B103,'2a. Staff Data (FTFFT)'!$A:$N,12,0),"")</f>
        <v/>
      </c>
      <c r="K103" s="97" t="str">
        <f>IFERROR(VLOOKUP($B103,'2a. Staff Data (FTFFT)'!$A:$N,13,0),"")</f>
        <v/>
      </c>
      <c r="L103" s="97" t="str">
        <f>IFERROR(VLOOKUP($B103,'2a. Staff Data (FTFFT)'!$A:$N,14,0),"")</f>
        <v/>
      </c>
      <c r="M103" s="62" t="s">
        <v>1</v>
      </c>
      <c r="N103" s="104"/>
      <c r="O103" s="72"/>
      <c r="P103" s="61"/>
      <c r="Q103" s="101">
        <f t="shared" si="7"/>
        <v>0</v>
      </c>
      <c r="R103" s="32" t="b">
        <f t="shared" si="8"/>
        <v>0</v>
      </c>
      <c r="S103" s="102"/>
    </row>
    <row r="104" spans="1:19" x14ac:dyDescent="0.25">
      <c r="A104" s="96" t="str">
        <f t="shared" si="6"/>
        <v/>
      </c>
      <c r="B104" s="62"/>
      <c r="C104" s="100" t="str">
        <f>IFERROR(VLOOKUP($B104,'2a. Staff Data (FTFFT)'!$A:$N,5,0),"")</f>
        <v/>
      </c>
      <c r="D104" s="100" t="str">
        <f>IFERROR(VLOOKUP($B104,'2a. Staff Data (FTFFT)'!$A:$N,6,0),"")</f>
        <v/>
      </c>
      <c r="E104" s="100" t="str">
        <f>IFERROR(VLOOKUP($B104,'2a. Staff Data (FTFFT)'!$A:$N,7,0),"")</f>
        <v/>
      </c>
      <c r="F104" s="100" t="str">
        <f>IFERROR(VLOOKUP($B104,'2a. Staff Data (FTFFT)'!$A:$N,8,0),"")</f>
        <v/>
      </c>
      <c r="G104" s="97" t="str">
        <f>IFERROR(VLOOKUP($B104,'2a. Staff Data (FTFFT)'!$A:$N,9,0),"")</f>
        <v/>
      </c>
      <c r="H104" s="97" t="str">
        <f>IFERROR(VLOOKUP($B104,'2a. Staff Data (FTFFT)'!$A:$N,10,0),"")</f>
        <v/>
      </c>
      <c r="I104" s="97" t="str">
        <f>IFERROR(VLOOKUP($B104,'2a. Staff Data (FTFFT)'!$A:$N,11,0),"")</f>
        <v/>
      </c>
      <c r="J104" s="97" t="str">
        <f>IFERROR(VLOOKUP($B104,'2a. Staff Data (FTFFT)'!$A:$N,12,0),"")</f>
        <v/>
      </c>
      <c r="K104" s="97" t="str">
        <f>IFERROR(VLOOKUP($B104,'2a. Staff Data (FTFFT)'!$A:$N,13,0),"")</f>
        <v/>
      </c>
      <c r="L104" s="97" t="str">
        <f>IFERROR(VLOOKUP($B104,'2a. Staff Data (FTFFT)'!$A:$N,14,0),"")</f>
        <v/>
      </c>
      <c r="M104" s="62" t="s">
        <v>1</v>
      </c>
      <c r="N104" s="104"/>
      <c r="O104" s="72"/>
      <c r="P104" s="61"/>
      <c r="Q104" s="101">
        <f t="shared" si="7"/>
        <v>0</v>
      </c>
      <c r="R104" s="32" t="b">
        <f t="shared" si="8"/>
        <v>0</v>
      </c>
      <c r="S104" s="102"/>
    </row>
    <row r="105" spans="1:19" x14ac:dyDescent="0.25">
      <c r="A105" s="96" t="str">
        <f t="shared" si="6"/>
        <v/>
      </c>
      <c r="B105" s="62"/>
      <c r="C105" s="100" t="str">
        <f>IFERROR(VLOOKUP($B105,'2a. Staff Data (FTFFT)'!$A:$N,5,0),"")</f>
        <v/>
      </c>
      <c r="D105" s="100" t="str">
        <f>IFERROR(VLOOKUP($B105,'2a. Staff Data (FTFFT)'!$A:$N,6,0),"")</f>
        <v/>
      </c>
      <c r="E105" s="100" t="str">
        <f>IFERROR(VLOOKUP($B105,'2a. Staff Data (FTFFT)'!$A:$N,7,0),"")</f>
        <v/>
      </c>
      <c r="F105" s="100" t="str">
        <f>IFERROR(VLOOKUP($B105,'2a. Staff Data (FTFFT)'!$A:$N,8,0),"")</f>
        <v/>
      </c>
      <c r="G105" s="97" t="str">
        <f>IFERROR(VLOOKUP($B105,'2a. Staff Data (FTFFT)'!$A:$N,9,0),"")</f>
        <v/>
      </c>
      <c r="H105" s="97" t="str">
        <f>IFERROR(VLOOKUP($B105,'2a. Staff Data (FTFFT)'!$A:$N,10,0),"")</f>
        <v/>
      </c>
      <c r="I105" s="97" t="str">
        <f>IFERROR(VLOOKUP($B105,'2a. Staff Data (FTFFT)'!$A:$N,11,0),"")</f>
        <v/>
      </c>
      <c r="J105" s="97" t="str">
        <f>IFERROR(VLOOKUP($B105,'2a. Staff Data (FTFFT)'!$A:$N,12,0),"")</f>
        <v/>
      </c>
      <c r="K105" s="97" t="str">
        <f>IFERROR(VLOOKUP($B105,'2a. Staff Data (FTFFT)'!$A:$N,13,0),"")</f>
        <v/>
      </c>
      <c r="L105" s="97" t="str">
        <f>IFERROR(VLOOKUP($B105,'2a. Staff Data (FTFFT)'!$A:$N,14,0),"")</f>
        <v/>
      </c>
      <c r="M105" s="62" t="s">
        <v>1</v>
      </c>
      <c r="N105" s="104"/>
      <c r="O105" s="72"/>
      <c r="P105" s="61"/>
      <c r="Q105" s="101">
        <f t="shared" si="7"/>
        <v>0</v>
      </c>
      <c r="R105" s="32" t="b">
        <f t="shared" si="8"/>
        <v>0</v>
      </c>
      <c r="S105" s="102"/>
    </row>
    <row r="106" spans="1:19" x14ac:dyDescent="0.25">
      <c r="A106" s="96" t="str">
        <f t="shared" si="6"/>
        <v/>
      </c>
      <c r="B106" s="62"/>
      <c r="C106" s="100" t="str">
        <f>IFERROR(VLOOKUP($B106,'2a. Staff Data (FTFFT)'!$A:$N,5,0),"")</f>
        <v/>
      </c>
      <c r="D106" s="100" t="str">
        <f>IFERROR(VLOOKUP($B106,'2a. Staff Data (FTFFT)'!$A:$N,6,0),"")</f>
        <v/>
      </c>
      <c r="E106" s="100" t="str">
        <f>IFERROR(VLOOKUP($B106,'2a. Staff Data (FTFFT)'!$A:$N,7,0),"")</f>
        <v/>
      </c>
      <c r="F106" s="100" t="str">
        <f>IFERROR(VLOOKUP($B106,'2a. Staff Data (FTFFT)'!$A:$N,8,0),"")</f>
        <v/>
      </c>
      <c r="G106" s="97" t="str">
        <f>IFERROR(VLOOKUP($B106,'2a. Staff Data (FTFFT)'!$A:$N,9,0),"")</f>
        <v/>
      </c>
      <c r="H106" s="97" t="str">
        <f>IFERROR(VLOOKUP($B106,'2a. Staff Data (FTFFT)'!$A:$N,10,0),"")</f>
        <v/>
      </c>
      <c r="I106" s="97" t="str">
        <f>IFERROR(VLOOKUP($B106,'2a. Staff Data (FTFFT)'!$A:$N,11,0),"")</f>
        <v/>
      </c>
      <c r="J106" s="97" t="str">
        <f>IFERROR(VLOOKUP($B106,'2a. Staff Data (FTFFT)'!$A:$N,12,0),"")</f>
        <v/>
      </c>
      <c r="K106" s="97" t="str">
        <f>IFERROR(VLOOKUP($B106,'2a. Staff Data (FTFFT)'!$A:$N,13,0),"")</f>
        <v/>
      </c>
      <c r="L106" s="97" t="str">
        <f>IFERROR(VLOOKUP($B106,'2a. Staff Data (FTFFT)'!$A:$N,14,0),"")</f>
        <v/>
      </c>
      <c r="M106" s="62" t="s">
        <v>1</v>
      </c>
      <c r="N106" s="104"/>
      <c r="O106" s="72"/>
      <c r="P106" s="61"/>
      <c r="Q106" s="101">
        <f t="shared" ref="Q106:Q137" si="9">SUMIF($B:$B,$B106,$P:$P)</f>
        <v>0</v>
      </c>
      <c r="R106" s="32" t="b">
        <f t="shared" ref="R106:R137" si="10">IF(Q106&gt;1,"This staff member has a total FTE exceeding 1. Please check the rows are correctly populated",IF(Q106="",""))</f>
        <v>0</v>
      </c>
      <c r="S106" s="102"/>
    </row>
    <row r="107" spans="1:19" x14ac:dyDescent="0.25">
      <c r="A107" s="96" t="str">
        <f t="shared" si="6"/>
        <v/>
      </c>
      <c r="B107" s="62"/>
      <c r="C107" s="100" t="str">
        <f>IFERROR(VLOOKUP($B107,'2a. Staff Data (FTFFT)'!$A:$N,5,0),"")</f>
        <v/>
      </c>
      <c r="D107" s="100" t="str">
        <f>IFERROR(VLOOKUP($B107,'2a. Staff Data (FTFFT)'!$A:$N,6,0),"")</f>
        <v/>
      </c>
      <c r="E107" s="100" t="str">
        <f>IFERROR(VLOOKUP($B107,'2a. Staff Data (FTFFT)'!$A:$N,7,0),"")</f>
        <v/>
      </c>
      <c r="F107" s="100" t="str">
        <f>IFERROR(VLOOKUP($B107,'2a. Staff Data (FTFFT)'!$A:$N,8,0),"")</f>
        <v/>
      </c>
      <c r="G107" s="97" t="str">
        <f>IFERROR(VLOOKUP($B107,'2a. Staff Data (FTFFT)'!$A:$N,9,0),"")</f>
        <v/>
      </c>
      <c r="H107" s="97" t="str">
        <f>IFERROR(VLOOKUP($B107,'2a. Staff Data (FTFFT)'!$A:$N,10,0),"")</f>
        <v/>
      </c>
      <c r="I107" s="97" t="str">
        <f>IFERROR(VLOOKUP($B107,'2a. Staff Data (FTFFT)'!$A:$N,11,0),"")</f>
        <v/>
      </c>
      <c r="J107" s="97" t="str">
        <f>IFERROR(VLOOKUP($B107,'2a. Staff Data (FTFFT)'!$A:$N,12,0),"")</f>
        <v/>
      </c>
      <c r="K107" s="97" t="str">
        <f>IFERROR(VLOOKUP($B107,'2a. Staff Data (FTFFT)'!$A:$N,13,0),"")</f>
        <v/>
      </c>
      <c r="L107" s="97" t="str">
        <f>IFERROR(VLOOKUP($B107,'2a. Staff Data (FTFFT)'!$A:$N,14,0),"")</f>
        <v/>
      </c>
      <c r="M107" s="62" t="s">
        <v>1</v>
      </c>
      <c r="N107" s="104"/>
      <c r="O107" s="72"/>
      <c r="P107" s="61"/>
      <c r="Q107" s="101">
        <f t="shared" si="9"/>
        <v>0</v>
      </c>
      <c r="R107" s="32" t="b">
        <f t="shared" si="10"/>
        <v>0</v>
      </c>
      <c r="S107" s="102"/>
    </row>
    <row r="108" spans="1:19" x14ac:dyDescent="0.25">
      <c r="A108" s="96" t="str">
        <f t="shared" si="6"/>
        <v/>
      </c>
      <c r="B108" s="62"/>
      <c r="C108" s="100" t="str">
        <f>IFERROR(VLOOKUP($B108,'2a. Staff Data (FTFFT)'!$A:$N,5,0),"")</f>
        <v/>
      </c>
      <c r="D108" s="100" t="str">
        <f>IFERROR(VLOOKUP($B108,'2a. Staff Data (FTFFT)'!$A:$N,6,0),"")</f>
        <v/>
      </c>
      <c r="E108" s="100" t="str">
        <f>IFERROR(VLOOKUP($B108,'2a. Staff Data (FTFFT)'!$A:$N,7,0),"")</f>
        <v/>
      </c>
      <c r="F108" s="100" t="str">
        <f>IFERROR(VLOOKUP($B108,'2a. Staff Data (FTFFT)'!$A:$N,8,0),"")</f>
        <v/>
      </c>
      <c r="G108" s="97" t="str">
        <f>IFERROR(VLOOKUP($B108,'2a. Staff Data (FTFFT)'!$A:$N,9,0),"")</f>
        <v/>
      </c>
      <c r="H108" s="97" t="str">
        <f>IFERROR(VLOOKUP($B108,'2a. Staff Data (FTFFT)'!$A:$N,10,0),"")</f>
        <v/>
      </c>
      <c r="I108" s="97" t="str">
        <f>IFERROR(VLOOKUP($B108,'2a. Staff Data (FTFFT)'!$A:$N,11,0),"")</f>
        <v/>
      </c>
      <c r="J108" s="97" t="str">
        <f>IFERROR(VLOOKUP($B108,'2a. Staff Data (FTFFT)'!$A:$N,12,0),"")</f>
        <v/>
      </c>
      <c r="K108" s="97" t="str">
        <f>IFERROR(VLOOKUP($B108,'2a. Staff Data (FTFFT)'!$A:$N,13,0),"")</f>
        <v/>
      </c>
      <c r="L108" s="97" t="str">
        <f>IFERROR(VLOOKUP($B108,'2a. Staff Data (FTFFT)'!$A:$N,14,0),"")</f>
        <v/>
      </c>
      <c r="M108" s="62" t="s">
        <v>1</v>
      </c>
      <c r="N108" s="104"/>
      <c r="O108" s="72"/>
      <c r="P108" s="61"/>
      <c r="Q108" s="101">
        <f t="shared" si="9"/>
        <v>0</v>
      </c>
      <c r="R108" s="32" t="b">
        <f t="shared" si="10"/>
        <v>0</v>
      </c>
      <c r="S108" s="102"/>
    </row>
    <row r="109" spans="1:19" x14ac:dyDescent="0.25">
      <c r="A109" s="96" t="str">
        <f t="shared" si="6"/>
        <v/>
      </c>
      <c r="B109" s="62"/>
      <c r="C109" s="100" t="str">
        <f>IFERROR(VLOOKUP($B109,'2a. Staff Data (FTFFT)'!$A:$N,5,0),"")</f>
        <v/>
      </c>
      <c r="D109" s="100" t="str">
        <f>IFERROR(VLOOKUP($B109,'2a. Staff Data (FTFFT)'!$A:$N,6,0),"")</f>
        <v/>
      </c>
      <c r="E109" s="100" t="str">
        <f>IFERROR(VLOOKUP($B109,'2a. Staff Data (FTFFT)'!$A:$N,7,0),"")</f>
        <v/>
      </c>
      <c r="F109" s="100" t="str">
        <f>IFERROR(VLOOKUP($B109,'2a. Staff Data (FTFFT)'!$A:$N,8,0),"")</f>
        <v/>
      </c>
      <c r="G109" s="97" t="str">
        <f>IFERROR(VLOOKUP($B109,'2a. Staff Data (FTFFT)'!$A:$N,9,0),"")</f>
        <v/>
      </c>
      <c r="H109" s="97" t="str">
        <f>IFERROR(VLOOKUP($B109,'2a. Staff Data (FTFFT)'!$A:$N,10,0),"")</f>
        <v/>
      </c>
      <c r="I109" s="97" t="str">
        <f>IFERROR(VLOOKUP($B109,'2a. Staff Data (FTFFT)'!$A:$N,11,0),"")</f>
        <v/>
      </c>
      <c r="J109" s="97" t="str">
        <f>IFERROR(VLOOKUP($B109,'2a. Staff Data (FTFFT)'!$A:$N,12,0),"")</f>
        <v/>
      </c>
      <c r="K109" s="97" t="str">
        <f>IFERROR(VLOOKUP($B109,'2a. Staff Data (FTFFT)'!$A:$N,13,0),"")</f>
        <v/>
      </c>
      <c r="L109" s="97" t="str">
        <f>IFERROR(VLOOKUP($B109,'2a. Staff Data (FTFFT)'!$A:$N,14,0),"")</f>
        <v/>
      </c>
      <c r="M109" s="62" t="s">
        <v>1</v>
      </c>
      <c r="N109" s="104"/>
      <c r="O109" s="72"/>
      <c r="P109" s="61"/>
      <c r="Q109" s="101">
        <f t="shared" si="9"/>
        <v>0</v>
      </c>
      <c r="R109" s="32" t="b">
        <f t="shared" si="10"/>
        <v>0</v>
      </c>
      <c r="S109" s="102"/>
    </row>
    <row r="110" spans="1:19" x14ac:dyDescent="0.25">
      <c r="A110" s="96" t="str">
        <f t="shared" si="6"/>
        <v/>
      </c>
      <c r="B110" s="62"/>
      <c r="C110" s="100" t="str">
        <f>IFERROR(VLOOKUP($B110,'2a. Staff Data (FTFFT)'!$A:$N,5,0),"")</f>
        <v/>
      </c>
      <c r="D110" s="100" t="str">
        <f>IFERROR(VLOOKUP($B110,'2a. Staff Data (FTFFT)'!$A:$N,6,0),"")</f>
        <v/>
      </c>
      <c r="E110" s="100" t="str">
        <f>IFERROR(VLOOKUP($B110,'2a. Staff Data (FTFFT)'!$A:$N,7,0),"")</f>
        <v/>
      </c>
      <c r="F110" s="100" t="str">
        <f>IFERROR(VLOOKUP($B110,'2a. Staff Data (FTFFT)'!$A:$N,8,0),"")</f>
        <v/>
      </c>
      <c r="G110" s="97" t="str">
        <f>IFERROR(VLOOKUP($B110,'2a. Staff Data (FTFFT)'!$A:$N,9,0),"")</f>
        <v/>
      </c>
      <c r="H110" s="97" t="str">
        <f>IFERROR(VLOOKUP($B110,'2a. Staff Data (FTFFT)'!$A:$N,10,0),"")</f>
        <v/>
      </c>
      <c r="I110" s="97" t="str">
        <f>IFERROR(VLOOKUP($B110,'2a. Staff Data (FTFFT)'!$A:$N,11,0),"")</f>
        <v/>
      </c>
      <c r="J110" s="97" t="str">
        <f>IFERROR(VLOOKUP($B110,'2a. Staff Data (FTFFT)'!$A:$N,12,0),"")</f>
        <v/>
      </c>
      <c r="K110" s="97" t="str">
        <f>IFERROR(VLOOKUP($B110,'2a. Staff Data (FTFFT)'!$A:$N,13,0),"")</f>
        <v/>
      </c>
      <c r="L110" s="97" t="str">
        <f>IFERROR(VLOOKUP($B110,'2a. Staff Data (FTFFT)'!$A:$N,14,0),"")</f>
        <v/>
      </c>
      <c r="M110" s="62" t="s">
        <v>1</v>
      </c>
      <c r="N110" s="104"/>
      <c r="O110" s="72"/>
      <c r="P110" s="61"/>
      <c r="Q110" s="101">
        <f t="shared" si="9"/>
        <v>0</v>
      </c>
      <c r="R110" s="32" t="b">
        <f t="shared" si="10"/>
        <v>0</v>
      </c>
      <c r="S110" s="102"/>
    </row>
    <row r="111" spans="1:19" x14ac:dyDescent="0.25">
      <c r="A111" s="96" t="str">
        <f t="shared" si="6"/>
        <v/>
      </c>
      <c r="B111" s="62"/>
      <c r="C111" s="100" t="str">
        <f>IFERROR(VLOOKUP($B111,'2a. Staff Data (FTFFT)'!$A:$N,5,0),"")</f>
        <v/>
      </c>
      <c r="D111" s="100" t="str">
        <f>IFERROR(VLOOKUP($B111,'2a. Staff Data (FTFFT)'!$A:$N,6,0),"")</f>
        <v/>
      </c>
      <c r="E111" s="100" t="str">
        <f>IFERROR(VLOOKUP($B111,'2a. Staff Data (FTFFT)'!$A:$N,7,0),"")</f>
        <v/>
      </c>
      <c r="F111" s="100" t="str">
        <f>IFERROR(VLOOKUP($B111,'2a. Staff Data (FTFFT)'!$A:$N,8,0),"")</f>
        <v/>
      </c>
      <c r="G111" s="97" t="str">
        <f>IFERROR(VLOOKUP($B111,'2a. Staff Data (FTFFT)'!$A:$N,9,0),"")</f>
        <v/>
      </c>
      <c r="H111" s="97" t="str">
        <f>IFERROR(VLOOKUP($B111,'2a. Staff Data (FTFFT)'!$A:$N,10,0),"")</f>
        <v/>
      </c>
      <c r="I111" s="97" t="str">
        <f>IFERROR(VLOOKUP($B111,'2a. Staff Data (FTFFT)'!$A:$N,11,0),"")</f>
        <v/>
      </c>
      <c r="J111" s="97" t="str">
        <f>IFERROR(VLOOKUP($B111,'2a. Staff Data (FTFFT)'!$A:$N,12,0),"")</f>
        <v/>
      </c>
      <c r="K111" s="97" t="str">
        <f>IFERROR(VLOOKUP($B111,'2a. Staff Data (FTFFT)'!$A:$N,13,0),"")</f>
        <v/>
      </c>
      <c r="L111" s="97" t="str">
        <f>IFERROR(VLOOKUP($B111,'2a. Staff Data (FTFFT)'!$A:$N,14,0),"")</f>
        <v/>
      </c>
      <c r="M111" s="62" t="s">
        <v>1</v>
      </c>
      <c r="N111" s="104"/>
      <c r="O111" s="72"/>
      <c r="P111" s="61"/>
      <c r="Q111" s="101">
        <f t="shared" si="9"/>
        <v>0</v>
      </c>
      <c r="R111" s="32" t="b">
        <f t="shared" si="10"/>
        <v>0</v>
      </c>
      <c r="S111" s="102"/>
    </row>
    <row r="112" spans="1:19" x14ac:dyDescent="0.25">
      <c r="A112" s="96" t="str">
        <f t="shared" si="6"/>
        <v/>
      </c>
      <c r="B112" s="62"/>
      <c r="C112" s="100" t="str">
        <f>IFERROR(VLOOKUP($B112,'2a. Staff Data (FTFFT)'!$A:$N,5,0),"")</f>
        <v/>
      </c>
      <c r="D112" s="100" t="str">
        <f>IFERROR(VLOOKUP($B112,'2a. Staff Data (FTFFT)'!$A:$N,6,0),"")</f>
        <v/>
      </c>
      <c r="E112" s="100" t="str">
        <f>IFERROR(VLOOKUP($B112,'2a. Staff Data (FTFFT)'!$A:$N,7,0),"")</f>
        <v/>
      </c>
      <c r="F112" s="100" t="str">
        <f>IFERROR(VLOOKUP($B112,'2a. Staff Data (FTFFT)'!$A:$N,8,0),"")</f>
        <v/>
      </c>
      <c r="G112" s="97" t="str">
        <f>IFERROR(VLOOKUP($B112,'2a. Staff Data (FTFFT)'!$A:$N,9,0),"")</f>
        <v/>
      </c>
      <c r="H112" s="97" t="str">
        <f>IFERROR(VLOOKUP($B112,'2a. Staff Data (FTFFT)'!$A:$N,10,0),"")</f>
        <v/>
      </c>
      <c r="I112" s="97" t="str">
        <f>IFERROR(VLOOKUP($B112,'2a. Staff Data (FTFFT)'!$A:$N,11,0),"")</f>
        <v/>
      </c>
      <c r="J112" s="97" t="str">
        <f>IFERROR(VLOOKUP($B112,'2a. Staff Data (FTFFT)'!$A:$N,12,0),"")</f>
        <v/>
      </c>
      <c r="K112" s="97" t="str">
        <f>IFERROR(VLOOKUP($B112,'2a. Staff Data (FTFFT)'!$A:$N,13,0),"")</f>
        <v/>
      </c>
      <c r="L112" s="97" t="str">
        <f>IFERROR(VLOOKUP($B112,'2a. Staff Data (FTFFT)'!$A:$N,14,0),"")</f>
        <v/>
      </c>
      <c r="M112" s="62" t="s">
        <v>1</v>
      </c>
      <c r="N112" s="104"/>
      <c r="O112" s="72"/>
      <c r="P112" s="61"/>
      <c r="Q112" s="101">
        <f t="shared" si="9"/>
        <v>0</v>
      </c>
      <c r="R112" s="32" t="b">
        <f t="shared" si="10"/>
        <v>0</v>
      </c>
      <c r="S112" s="102"/>
    </row>
    <row r="113" spans="1:19" x14ac:dyDescent="0.25">
      <c r="A113" s="96" t="str">
        <f t="shared" si="6"/>
        <v/>
      </c>
      <c r="B113" s="62"/>
      <c r="C113" s="100" t="str">
        <f>IFERROR(VLOOKUP($B113,'2a. Staff Data (FTFFT)'!$A:$N,5,0),"")</f>
        <v/>
      </c>
      <c r="D113" s="100" t="str">
        <f>IFERROR(VLOOKUP($B113,'2a. Staff Data (FTFFT)'!$A:$N,6,0),"")</f>
        <v/>
      </c>
      <c r="E113" s="100" t="str">
        <f>IFERROR(VLOOKUP($B113,'2a. Staff Data (FTFFT)'!$A:$N,7,0),"")</f>
        <v/>
      </c>
      <c r="F113" s="100" t="str">
        <f>IFERROR(VLOOKUP($B113,'2a. Staff Data (FTFFT)'!$A:$N,8,0),"")</f>
        <v/>
      </c>
      <c r="G113" s="97" t="str">
        <f>IFERROR(VLOOKUP($B113,'2a. Staff Data (FTFFT)'!$A:$N,9,0),"")</f>
        <v/>
      </c>
      <c r="H113" s="97" t="str">
        <f>IFERROR(VLOOKUP($B113,'2a. Staff Data (FTFFT)'!$A:$N,10,0),"")</f>
        <v/>
      </c>
      <c r="I113" s="97" t="str">
        <f>IFERROR(VLOOKUP($B113,'2a. Staff Data (FTFFT)'!$A:$N,11,0),"")</f>
        <v/>
      </c>
      <c r="J113" s="97" t="str">
        <f>IFERROR(VLOOKUP($B113,'2a. Staff Data (FTFFT)'!$A:$N,12,0),"")</f>
        <v/>
      </c>
      <c r="K113" s="97" t="str">
        <f>IFERROR(VLOOKUP($B113,'2a. Staff Data (FTFFT)'!$A:$N,13,0),"")</f>
        <v/>
      </c>
      <c r="L113" s="97" t="str">
        <f>IFERROR(VLOOKUP($B113,'2a. Staff Data (FTFFT)'!$A:$N,14,0),"")</f>
        <v/>
      </c>
      <c r="M113" s="62" t="s">
        <v>1</v>
      </c>
      <c r="N113" s="104"/>
      <c r="O113" s="72"/>
      <c r="P113" s="61"/>
      <c r="Q113" s="101">
        <f t="shared" si="9"/>
        <v>0</v>
      </c>
      <c r="R113" s="32" t="b">
        <f t="shared" si="10"/>
        <v>0</v>
      </c>
      <c r="S113" s="102"/>
    </row>
    <row r="114" spans="1:19" x14ac:dyDescent="0.25">
      <c r="A114" s="96" t="str">
        <f t="shared" si="6"/>
        <v/>
      </c>
      <c r="B114" s="62"/>
      <c r="C114" s="100" t="str">
        <f>IFERROR(VLOOKUP($B114,'2a. Staff Data (FTFFT)'!$A:$N,5,0),"")</f>
        <v/>
      </c>
      <c r="D114" s="100" t="str">
        <f>IFERROR(VLOOKUP($B114,'2a. Staff Data (FTFFT)'!$A:$N,6,0),"")</f>
        <v/>
      </c>
      <c r="E114" s="100" t="str">
        <f>IFERROR(VLOOKUP($B114,'2a. Staff Data (FTFFT)'!$A:$N,7,0),"")</f>
        <v/>
      </c>
      <c r="F114" s="100" t="str">
        <f>IFERROR(VLOOKUP($B114,'2a. Staff Data (FTFFT)'!$A:$N,8,0),"")</f>
        <v/>
      </c>
      <c r="G114" s="97" t="str">
        <f>IFERROR(VLOOKUP($B114,'2a. Staff Data (FTFFT)'!$A:$N,9,0),"")</f>
        <v/>
      </c>
      <c r="H114" s="97" t="str">
        <f>IFERROR(VLOOKUP($B114,'2a. Staff Data (FTFFT)'!$A:$N,10,0),"")</f>
        <v/>
      </c>
      <c r="I114" s="97" t="str">
        <f>IFERROR(VLOOKUP($B114,'2a. Staff Data (FTFFT)'!$A:$N,11,0),"")</f>
        <v/>
      </c>
      <c r="J114" s="97" t="str">
        <f>IFERROR(VLOOKUP($B114,'2a. Staff Data (FTFFT)'!$A:$N,12,0),"")</f>
        <v/>
      </c>
      <c r="K114" s="97" t="str">
        <f>IFERROR(VLOOKUP($B114,'2a. Staff Data (FTFFT)'!$A:$N,13,0),"")</f>
        <v/>
      </c>
      <c r="L114" s="97" t="str">
        <f>IFERROR(VLOOKUP($B114,'2a. Staff Data (FTFFT)'!$A:$N,14,0),"")</f>
        <v/>
      </c>
      <c r="M114" s="62" t="s">
        <v>1</v>
      </c>
      <c r="N114" s="104"/>
      <c r="O114" s="72"/>
      <c r="P114" s="61"/>
      <c r="Q114" s="101">
        <f t="shared" si="9"/>
        <v>0</v>
      </c>
      <c r="R114" s="32" t="b">
        <f t="shared" si="10"/>
        <v>0</v>
      </c>
      <c r="S114" s="102"/>
    </row>
    <row r="115" spans="1:19" x14ac:dyDescent="0.25">
      <c r="A115" s="96" t="str">
        <f t="shared" si="6"/>
        <v/>
      </c>
      <c r="B115" s="62"/>
      <c r="C115" s="100" t="str">
        <f>IFERROR(VLOOKUP($B115,'2a. Staff Data (FTFFT)'!$A:$N,5,0),"")</f>
        <v/>
      </c>
      <c r="D115" s="100" t="str">
        <f>IFERROR(VLOOKUP($B115,'2a. Staff Data (FTFFT)'!$A:$N,6,0),"")</f>
        <v/>
      </c>
      <c r="E115" s="100" t="str">
        <f>IFERROR(VLOOKUP($B115,'2a. Staff Data (FTFFT)'!$A:$N,7,0),"")</f>
        <v/>
      </c>
      <c r="F115" s="100" t="str">
        <f>IFERROR(VLOOKUP($B115,'2a. Staff Data (FTFFT)'!$A:$N,8,0),"")</f>
        <v/>
      </c>
      <c r="G115" s="97" t="str">
        <f>IFERROR(VLOOKUP($B115,'2a. Staff Data (FTFFT)'!$A:$N,9,0),"")</f>
        <v/>
      </c>
      <c r="H115" s="97" t="str">
        <f>IFERROR(VLOOKUP($B115,'2a. Staff Data (FTFFT)'!$A:$N,10,0),"")</f>
        <v/>
      </c>
      <c r="I115" s="97" t="str">
        <f>IFERROR(VLOOKUP($B115,'2a. Staff Data (FTFFT)'!$A:$N,11,0),"")</f>
        <v/>
      </c>
      <c r="J115" s="97" t="str">
        <f>IFERROR(VLOOKUP($B115,'2a. Staff Data (FTFFT)'!$A:$N,12,0),"")</f>
        <v/>
      </c>
      <c r="K115" s="97" t="str">
        <f>IFERROR(VLOOKUP($B115,'2a. Staff Data (FTFFT)'!$A:$N,13,0),"")</f>
        <v/>
      </c>
      <c r="L115" s="97" t="str">
        <f>IFERROR(VLOOKUP($B115,'2a. Staff Data (FTFFT)'!$A:$N,14,0),"")</f>
        <v/>
      </c>
      <c r="M115" s="62" t="s">
        <v>1</v>
      </c>
      <c r="N115" s="104"/>
      <c r="O115" s="72"/>
      <c r="P115" s="61"/>
      <c r="Q115" s="101">
        <f t="shared" si="9"/>
        <v>0</v>
      </c>
      <c r="R115" s="32" t="b">
        <f t="shared" si="10"/>
        <v>0</v>
      </c>
      <c r="S115" s="102"/>
    </row>
    <row r="116" spans="1:19" x14ac:dyDescent="0.25">
      <c r="A116" s="96" t="str">
        <f t="shared" si="6"/>
        <v/>
      </c>
      <c r="B116" s="62"/>
      <c r="C116" s="100" t="str">
        <f>IFERROR(VLOOKUP($B116,'2a. Staff Data (FTFFT)'!$A:$N,5,0),"")</f>
        <v/>
      </c>
      <c r="D116" s="100" t="str">
        <f>IFERROR(VLOOKUP($B116,'2a. Staff Data (FTFFT)'!$A:$N,6,0),"")</f>
        <v/>
      </c>
      <c r="E116" s="100" t="str">
        <f>IFERROR(VLOOKUP($B116,'2a. Staff Data (FTFFT)'!$A:$N,7,0),"")</f>
        <v/>
      </c>
      <c r="F116" s="100" t="str">
        <f>IFERROR(VLOOKUP($B116,'2a. Staff Data (FTFFT)'!$A:$N,8,0),"")</f>
        <v/>
      </c>
      <c r="G116" s="97" t="str">
        <f>IFERROR(VLOOKUP($B116,'2a. Staff Data (FTFFT)'!$A:$N,9,0),"")</f>
        <v/>
      </c>
      <c r="H116" s="97" t="str">
        <f>IFERROR(VLOOKUP($B116,'2a. Staff Data (FTFFT)'!$A:$N,10,0),"")</f>
        <v/>
      </c>
      <c r="I116" s="97" t="str">
        <f>IFERROR(VLOOKUP($B116,'2a. Staff Data (FTFFT)'!$A:$N,11,0),"")</f>
        <v/>
      </c>
      <c r="J116" s="97" t="str">
        <f>IFERROR(VLOOKUP($B116,'2a. Staff Data (FTFFT)'!$A:$N,12,0),"")</f>
        <v/>
      </c>
      <c r="K116" s="97" t="str">
        <f>IFERROR(VLOOKUP($B116,'2a. Staff Data (FTFFT)'!$A:$N,13,0),"")</f>
        <v/>
      </c>
      <c r="L116" s="97" t="str">
        <f>IFERROR(VLOOKUP($B116,'2a. Staff Data (FTFFT)'!$A:$N,14,0),"")</f>
        <v/>
      </c>
      <c r="M116" s="62" t="s">
        <v>1</v>
      </c>
      <c r="N116" s="104"/>
      <c r="O116" s="72"/>
      <c r="P116" s="61"/>
      <c r="Q116" s="101">
        <f t="shared" si="9"/>
        <v>0</v>
      </c>
      <c r="R116" s="32" t="b">
        <f t="shared" si="10"/>
        <v>0</v>
      </c>
      <c r="S116" s="102"/>
    </row>
    <row r="117" spans="1:19" x14ac:dyDescent="0.25">
      <c r="A117" s="96" t="str">
        <f t="shared" si="6"/>
        <v/>
      </c>
      <c r="B117" s="62"/>
      <c r="C117" s="100" t="str">
        <f>IFERROR(VLOOKUP($B117,'2a. Staff Data (FTFFT)'!$A:$N,5,0),"")</f>
        <v/>
      </c>
      <c r="D117" s="100" t="str">
        <f>IFERROR(VLOOKUP($B117,'2a. Staff Data (FTFFT)'!$A:$N,6,0),"")</f>
        <v/>
      </c>
      <c r="E117" s="100" t="str">
        <f>IFERROR(VLOOKUP($B117,'2a. Staff Data (FTFFT)'!$A:$N,7,0),"")</f>
        <v/>
      </c>
      <c r="F117" s="100" t="str">
        <f>IFERROR(VLOOKUP($B117,'2a. Staff Data (FTFFT)'!$A:$N,8,0),"")</f>
        <v/>
      </c>
      <c r="G117" s="97" t="str">
        <f>IFERROR(VLOOKUP($B117,'2a. Staff Data (FTFFT)'!$A:$N,9,0),"")</f>
        <v/>
      </c>
      <c r="H117" s="97" t="str">
        <f>IFERROR(VLOOKUP($B117,'2a. Staff Data (FTFFT)'!$A:$N,10,0),"")</f>
        <v/>
      </c>
      <c r="I117" s="97" t="str">
        <f>IFERROR(VLOOKUP($B117,'2a. Staff Data (FTFFT)'!$A:$N,11,0),"")</f>
        <v/>
      </c>
      <c r="J117" s="97" t="str">
        <f>IFERROR(VLOOKUP($B117,'2a. Staff Data (FTFFT)'!$A:$N,12,0),"")</f>
        <v/>
      </c>
      <c r="K117" s="97" t="str">
        <f>IFERROR(VLOOKUP($B117,'2a. Staff Data (FTFFT)'!$A:$N,13,0),"")</f>
        <v/>
      </c>
      <c r="L117" s="97" t="str">
        <f>IFERROR(VLOOKUP($B117,'2a. Staff Data (FTFFT)'!$A:$N,14,0),"")</f>
        <v/>
      </c>
      <c r="M117" s="62" t="s">
        <v>1</v>
      </c>
      <c r="N117" s="104"/>
      <c r="O117" s="72"/>
      <c r="P117" s="61"/>
      <c r="Q117" s="101">
        <f t="shared" si="9"/>
        <v>0</v>
      </c>
      <c r="R117" s="32" t="b">
        <f t="shared" si="10"/>
        <v>0</v>
      </c>
      <c r="S117" s="102"/>
    </row>
    <row r="118" spans="1:19" x14ac:dyDescent="0.25">
      <c r="A118" s="96" t="str">
        <f t="shared" si="6"/>
        <v/>
      </c>
      <c r="B118" s="62"/>
      <c r="C118" s="100" t="str">
        <f>IFERROR(VLOOKUP($B118,'2a. Staff Data (FTFFT)'!$A:$N,5,0),"")</f>
        <v/>
      </c>
      <c r="D118" s="100" t="str">
        <f>IFERROR(VLOOKUP($B118,'2a. Staff Data (FTFFT)'!$A:$N,6,0),"")</f>
        <v/>
      </c>
      <c r="E118" s="100" t="str">
        <f>IFERROR(VLOOKUP($B118,'2a. Staff Data (FTFFT)'!$A:$N,7,0),"")</f>
        <v/>
      </c>
      <c r="F118" s="100" t="str">
        <f>IFERROR(VLOOKUP($B118,'2a. Staff Data (FTFFT)'!$A:$N,8,0),"")</f>
        <v/>
      </c>
      <c r="G118" s="97" t="str">
        <f>IFERROR(VLOOKUP($B118,'2a. Staff Data (FTFFT)'!$A:$N,9,0),"")</f>
        <v/>
      </c>
      <c r="H118" s="97" t="str">
        <f>IFERROR(VLOOKUP($B118,'2a. Staff Data (FTFFT)'!$A:$N,10,0),"")</f>
        <v/>
      </c>
      <c r="I118" s="97" t="str">
        <f>IFERROR(VLOOKUP($B118,'2a. Staff Data (FTFFT)'!$A:$N,11,0),"")</f>
        <v/>
      </c>
      <c r="J118" s="97" t="str">
        <f>IFERROR(VLOOKUP($B118,'2a. Staff Data (FTFFT)'!$A:$N,12,0),"")</f>
        <v/>
      </c>
      <c r="K118" s="97" t="str">
        <f>IFERROR(VLOOKUP($B118,'2a. Staff Data (FTFFT)'!$A:$N,13,0),"")</f>
        <v/>
      </c>
      <c r="L118" s="97" t="str">
        <f>IFERROR(VLOOKUP($B118,'2a. Staff Data (FTFFT)'!$A:$N,14,0),"")</f>
        <v/>
      </c>
      <c r="M118" s="62" t="s">
        <v>1</v>
      </c>
      <c r="N118" s="104"/>
      <c r="O118" s="72"/>
      <c r="P118" s="61"/>
      <c r="Q118" s="101">
        <f t="shared" si="9"/>
        <v>0</v>
      </c>
      <c r="R118" s="32" t="b">
        <f t="shared" si="10"/>
        <v>0</v>
      </c>
      <c r="S118" s="102"/>
    </row>
    <row r="119" spans="1:19" x14ac:dyDescent="0.25">
      <c r="A119" s="96" t="str">
        <f t="shared" si="6"/>
        <v/>
      </c>
      <c r="B119" s="62"/>
      <c r="C119" s="100" t="str">
        <f>IFERROR(VLOOKUP($B119,'2a. Staff Data (FTFFT)'!$A:$N,5,0),"")</f>
        <v/>
      </c>
      <c r="D119" s="100" t="str">
        <f>IFERROR(VLOOKUP($B119,'2a. Staff Data (FTFFT)'!$A:$N,6,0),"")</f>
        <v/>
      </c>
      <c r="E119" s="100" t="str">
        <f>IFERROR(VLOOKUP($B119,'2a. Staff Data (FTFFT)'!$A:$N,7,0),"")</f>
        <v/>
      </c>
      <c r="F119" s="100" t="str">
        <f>IFERROR(VLOOKUP($B119,'2a. Staff Data (FTFFT)'!$A:$N,8,0),"")</f>
        <v/>
      </c>
      <c r="G119" s="97" t="str">
        <f>IFERROR(VLOOKUP($B119,'2a. Staff Data (FTFFT)'!$A:$N,9,0),"")</f>
        <v/>
      </c>
      <c r="H119" s="97" t="str">
        <f>IFERROR(VLOOKUP($B119,'2a. Staff Data (FTFFT)'!$A:$N,10,0),"")</f>
        <v/>
      </c>
      <c r="I119" s="97" t="str">
        <f>IFERROR(VLOOKUP($B119,'2a. Staff Data (FTFFT)'!$A:$N,11,0),"")</f>
        <v/>
      </c>
      <c r="J119" s="97" t="str">
        <f>IFERROR(VLOOKUP($B119,'2a. Staff Data (FTFFT)'!$A:$N,12,0),"")</f>
        <v/>
      </c>
      <c r="K119" s="97" t="str">
        <f>IFERROR(VLOOKUP($B119,'2a. Staff Data (FTFFT)'!$A:$N,13,0),"")</f>
        <v/>
      </c>
      <c r="L119" s="97" t="str">
        <f>IFERROR(VLOOKUP($B119,'2a. Staff Data (FTFFT)'!$A:$N,14,0),"")</f>
        <v/>
      </c>
      <c r="M119" s="62" t="s">
        <v>1</v>
      </c>
      <c r="N119" s="104"/>
      <c r="O119" s="72"/>
      <c r="P119" s="61"/>
      <c r="Q119" s="101">
        <f t="shared" si="9"/>
        <v>0</v>
      </c>
      <c r="R119" s="32" t="b">
        <f t="shared" si="10"/>
        <v>0</v>
      </c>
      <c r="S119" s="102"/>
    </row>
    <row r="120" spans="1:19" x14ac:dyDescent="0.25">
      <c r="A120" s="96" t="str">
        <f t="shared" si="6"/>
        <v/>
      </c>
      <c r="B120" s="62"/>
      <c r="C120" s="100" t="str">
        <f>IFERROR(VLOOKUP($B120,'2a. Staff Data (FTFFT)'!$A:$N,5,0),"")</f>
        <v/>
      </c>
      <c r="D120" s="100" t="str">
        <f>IFERROR(VLOOKUP($B120,'2a. Staff Data (FTFFT)'!$A:$N,6,0),"")</f>
        <v/>
      </c>
      <c r="E120" s="100" t="str">
        <f>IFERROR(VLOOKUP($B120,'2a. Staff Data (FTFFT)'!$A:$N,7,0),"")</f>
        <v/>
      </c>
      <c r="F120" s="100" t="str">
        <f>IFERROR(VLOOKUP($B120,'2a. Staff Data (FTFFT)'!$A:$N,8,0),"")</f>
        <v/>
      </c>
      <c r="G120" s="97" t="str">
        <f>IFERROR(VLOOKUP($B120,'2a. Staff Data (FTFFT)'!$A:$N,9,0),"")</f>
        <v/>
      </c>
      <c r="H120" s="97" t="str">
        <f>IFERROR(VLOOKUP($B120,'2a. Staff Data (FTFFT)'!$A:$N,10,0),"")</f>
        <v/>
      </c>
      <c r="I120" s="97" t="str">
        <f>IFERROR(VLOOKUP($B120,'2a. Staff Data (FTFFT)'!$A:$N,11,0),"")</f>
        <v/>
      </c>
      <c r="J120" s="97" t="str">
        <f>IFERROR(VLOOKUP($B120,'2a. Staff Data (FTFFT)'!$A:$N,12,0),"")</f>
        <v/>
      </c>
      <c r="K120" s="97" t="str">
        <f>IFERROR(VLOOKUP($B120,'2a. Staff Data (FTFFT)'!$A:$N,13,0),"")</f>
        <v/>
      </c>
      <c r="L120" s="97" t="str">
        <f>IFERROR(VLOOKUP($B120,'2a. Staff Data (FTFFT)'!$A:$N,14,0),"")</f>
        <v/>
      </c>
      <c r="M120" s="62" t="s">
        <v>1</v>
      </c>
      <c r="N120" s="104"/>
      <c r="O120" s="72"/>
      <c r="P120" s="61"/>
      <c r="Q120" s="101">
        <f t="shared" si="9"/>
        <v>0</v>
      </c>
      <c r="R120" s="32" t="b">
        <f t="shared" si="10"/>
        <v>0</v>
      </c>
      <c r="S120" s="102"/>
    </row>
    <row r="121" spans="1:19" x14ac:dyDescent="0.25">
      <c r="A121" s="96" t="str">
        <f t="shared" si="6"/>
        <v/>
      </c>
      <c r="B121" s="62"/>
      <c r="C121" s="100" t="str">
        <f>IFERROR(VLOOKUP($B121,'2a. Staff Data (FTFFT)'!$A:$N,5,0),"")</f>
        <v/>
      </c>
      <c r="D121" s="100" t="str">
        <f>IFERROR(VLOOKUP($B121,'2a. Staff Data (FTFFT)'!$A:$N,6,0),"")</f>
        <v/>
      </c>
      <c r="E121" s="100" t="str">
        <f>IFERROR(VLOOKUP($B121,'2a. Staff Data (FTFFT)'!$A:$N,7,0),"")</f>
        <v/>
      </c>
      <c r="F121" s="100" t="str">
        <f>IFERROR(VLOOKUP($B121,'2a. Staff Data (FTFFT)'!$A:$N,8,0),"")</f>
        <v/>
      </c>
      <c r="G121" s="97" t="str">
        <f>IFERROR(VLOOKUP($B121,'2a. Staff Data (FTFFT)'!$A:$N,9,0),"")</f>
        <v/>
      </c>
      <c r="H121" s="97" t="str">
        <f>IFERROR(VLOOKUP($B121,'2a. Staff Data (FTFFT)'!$A:$N,10,0),"")</f>
        <v/>
      </c>
      <c r="I121" s="97" t="str">
        <f>IFERROR(VLOOKUP($B121,'2a. Staff Data (FTFFT)'!$A:$N,11,0),"")</f>
        <v/>
      </c>
      <c r="J121" s="97" t="str">
        <f>IFERROR(VLOOKUP($B121,'2a. Staff Data (FTFFT)'!$A:$N,12,0),"")</f>
        <v/>
      </c>
      <c r="K121" s="97" t="str">
        <f>IFERROR(VLOOKUP($B121,'2a. Staff Data (FTFFT)'!$A:$N,13,0),"")</f>
        <v/>
      </c>
      <c r="L121" s="97" t="str">
        <f>IFERROR(VLOOKUP($B121,'2a. Staff Data (FTFFT)'!$A:$N,14,0),"")</f>
        <v/>
      </c>
      <c r="M121" s="62" t="s">
        <v>1</v>
      </c>
      <c r="N121" s="104"/>
      <c r="O121" s="72"/>
      <c r="P121" s="61"/>
      <c r="Q121" s="101">
        <f t="shared" si="9"/>
        <v>0</v>
      </c>
      <c r="R121" s="32" t="b">
        <f t="shared" si="10"/>
        <v>0</v>
      </c>
      <c r="S121" s="102"/>
    </row>
    <row r="122" spans="1:19" x14ac:dyDescent="0.25">
      <c r="A122" s="96" t="str">
        <f t="shared" si="6"/>
        <v/>
      </c>
      <c r="B122" s="62"/>
      <c r="C122" s="100" t="str">
        <f>IFERROR(VLOOKUP($B122,'2a. Staff Data (FTFFT)'!$A:$N,5,0),"")</f>
        <v/>
      </c>
      <c r="D122" s="100" t="str">
        <f>IFERROR(VLOOKUP($B122,'2a. Staff Data (FTFFT)'!$A:$N,6,0),"")</f>
        <v/>
      </c>
      <c r="E122" s="100" t="str">
        <f>IFERROR(VLOOKUP($B122,'2a. Staff Data (FTFFT)'!$A:$N,7,0),"")</f>
        <v/>
      </c>
      <c r="F122" s="100" t="str">
        <f>IFERROR(VLOOKUP($B122,'2a. Staff Data (FTFFT)'!$A:$N,8,0),"")</f>
        <v/>
      </c>
      <c r="G122" s="97" t="str">
        <f>IFERROR(VLOOKUP($B122,'2a. Staff Data (FTFFT)'!$A:$N,9,0),"")</f>
        <v/>
      </c>
      <c r="H122" s="97" t="str">
        <f>IFERROR(VLOOKUP($B122,'2a. Staff Data (FTFFT)'!$A:$N,10,0),"")</f>
        <v/>
      </c>
      <c r="I122" s="97" t="str">
        <f>IFERROR(VLOOKUP($B122,'2a. Staff Data (FTFFT)'!$A:$N,11,0),"")</f>
        <v/>
      </c>
      <c r="J122" s="97" t="str">
        <f>IFERROR(VLOOKUP($B122,'2a. Staff Data (FTFFT)'!$A:$N,12,0),"")</f>
        <v/>
      </c>
      <c r="K122" s="97" t="str">
        <f>IFERROR(VLOOKUP($B122,'2a. Staff Data (FTFFT)'!$A:$N,13,0),"")</f>
        <v/>
      </c>
      <c r="L122" s="97" t="str">
        <f>IFERROR(VLOOKUP($B122,'2a. Staff Data (FTFFT)'!$A:$N,14,0),"")</f>
        <v/>
      </c>
      <c r="M122" s="62" t="s">
        <v>1</v>
      </c>
      <c r="N122" s="104"/>
      <c r="O122" s="72"/>
      <c r="P122" s="61"/>
      <c r="Q122" s="101">
        <f t="shared" si="9"/>
        <v>0</v>
      </c>
      <c r="R122" s="32" t="b">
        <f t="shared" si="10"/>
        <v>0</v>
      </c>
      <c r="S122" s="102"/>
    </row>
    <row r="123" spans="1:19" x14ac:dyDescent="0.25">
      <c r="A123" s="96" t="str">
        <f t="shared" si="6"/>
        <v/>
      </c>
      <c r="B123" s="62"/>
      <c r="C123" s="100" t="str">
        <f>IFERROR(VLOOKUP($B123,'2a. Staff Data (FTFFT)'!$A:$N,5,0),"")</f>
        <v/>
      </c>
      <c r="D123" s="100" t="str">
        <f>IFERROR(VLOOKUP($B123,'2a. Staff Data (FTFFT)'!$A:$N,6,0),"")</f>
        <v/>
      </c>
      <c r="E123" s="100" t="str">
        <f>IFERROR(VLOOKUP($B123,'2a. Staff Data (FTFFT)'!$A:$N,7,0),"")</f>
        <v/>
      </c>
      <c r="F123" s="100" t="str">
        <f>IFERROR(VLOOKUP($B123,'2a. Staff Data (FTFFT)'!$A:$N,8,0),"")</f>
        <v/>
      </c>
      <c r="G123" s="97" t="str">
        <f>IFERROR(VLOOKUP($B123,'2a. Staff Data (FTFFT)'!$A:$N,9,0),"")</f>
        <v/>
      </c>
      <c r="H123" s="97" t="str">
        <f>IFERROR(VLOOKUP($B123,'2a. Staff Data (FTFFT)'!$A:$N,10,0),"")</f>
        <v/>
      </c>
      <c r="I123" s="97" t="str">
        <f>IFERROR(VLOOKUP($B123,'2a. Staff Data (FTFFT)'!$A:$N,11,0),"")</f>
        <v/>
      </c>
      <c r="J123" s="97" t="str">
        <f>IFERROR(VLOOKUP($B123,'2a. Staff Data (FTFFT)'!$A:$N,12,0),"")</f>
        <v/>
      </c>
      <c r="K123" s="97" t="str">
        <f>IFERROR(VLOOKUP($B123,'2a. Staff Data (FTFFT)'!$A:$N,13,0),"")</f>
        <v/>
      </c>
      <c r="L123" s="97" t="str">
        <f>IFERROR(VLOOKUP($B123,'2a. Staff Data (FTFFT)'!$A:$N,14,0),"")</f>
        <v/>
      </c>
      <c r="M123" s="62" t="s">
        <v>1</v>
      </c>
      <c r="N123" s="104"/>
      <c r="O123" s="72"/>
      <c r="P123" s="61"/>
      <c r="Q123" s="101">
        <f t="shared" si="9"/>
        <v>0</v>
      </c>
      <c r="R123" s="32" t="b">
        <f t="shared" si="10"/>
        <v>0</v>
      </c>
      <c r="S123" s="102"/>
    </row>
    <row r="124" spans="1:19" x14ac:dyDescent="0.25">
      <c r="A124" s="96" t="str">
        <f t="shared" si="6"/>
        <v/>
      </c>
      <c r="B124" s="62"/>
      <c r="C124" s="100" t="str">
        <f>IFERROR(VLOOKUP($B124,'2a. Staff Data (FTFFT)'!$A:$N,5,0),"")</f>
        <v/>
      </c>
      <c r="D124" s="100" t="str">
        <f>IFERROR(VLOOKUP($B124,'2a. Staff Data (FTFFT)'!$A:$N,6,0),"")</f>
        <v/>
      </c>
      <c r="E124" s="100" t="str">
        <f>IFERROR(VLOOKUP($B124,'2a. Staff Data (FTFFT)'!$A:$N,7,0),"")</f>
        <v/>
      </c>
      <c r="F124" s="100" t="str">
        <f>IFERROR(VLOOKUP($B124,'2a. Staff Data (FTFFT)'!$A:$N,8,0),"")</f>
        <v/>
      </c>
      <c r="G124" s="97" t="str">
        <f>IFERROR(VLOOKUP($B124,'2a. Staff Data (FTFFT)'!$A:$N,9,0),"")</f>
        <v/>
      </c>
      <c r="H124" s="97" t="str">
        <f>IFERROR(VLOOKUP($B124,'2a. Staff Data (FTFFT)'!$A:$N,10,0),"")</f>
        <v/>
      </c>
      <c r="I124" s="97" t="str">
        <f>IFERROR(VLOOKUP($B124,'2a. Staff Data (FTFFT)'!$A:$N,11,0),"")</f>
        <v/>
      </c>
      <c r="J124" s="97" t="str">
        <f>IFERROR(VLOOKUP($B124,'2a. Staff Data (FTFFT)'!$A:$N,12,0),"")</f>
        <v/>
      </c>
      <c r="K124" s="97" t="str">
        <f>IFERROR(VLOOKUP($B124,'2a. Staff Data (FTFFT)'!$A:$N,13,0),"")</f>
        <v/>
      </c>
      <c r="L124" s="97" t="str">
        <f>IFERROR(VLOOKUP($B124,'2a. Staff Data (FTFFT)'!$A:$N,14,0),"")</f>
        <v/>
      </c>
      <c r="M124" s="62" t="s">
        <v>1</v>
      </c>
      <c r="N124" s="104"/>
      <c r="O124" s="72"/>
      <c r="P124" s="61"/>
      <c r="Q124" s="101">
        <f t="shared" si="9"/>
        <v>0</v>
      </c>
      <c r="R124" s="32" t="b">
        <f t="shared" si="10"/>
        <v>0</v>
      </c>
      <c r="S124" s="102"/>
    </row>
    <row r="125" spans="1:19" x14ac:dyDescent="0.25">
      <c r="A125" s="96" t="str">
        <f t="shared" si="6"/>
        <v/>
      </c>
      <c r="B125" s="62"/>
      <c r="C125" s="100" t="str">
        <f>IFERROR(VLOOKUP($B125,'2a. Staff Data (FTFFT)'!$A:$N,5,0),"")</f>
        <v/>
      </c>
      <c r="D125" s="100" t="str">
        <f>IFERROR(VLOOKUP($B125,'2a. Staff Data (FTFFT)'!$A:$N,6,0),"")</f>
        <v/>
      </c>
      <c r="E125" s="100" t="str">
        <f>IFERROR(VLOOKUP($B125,'2a. Staff Data (FTFFT)'!$A:$N,7,0),"")</f>
        <v/>
      </c>
      <c r="F125" s="100" t="str">
        <f>IFERROR(VLOOKUP($B125,'2a. Staff Data (FTFFT)'!$A:$N,8,0),"")</f>
        <v/>
      </c>
      <c r="G125" s="97" t="str">
        <f>IFERROR(VLOOKUP($B125,'2a. Staff Data (FTFFT)'!$A:$N,9,0),"")</f>
        <v/>
      </c>
      <c r="H125" s="97" t="str">
        <f>IFERROR(VLOOKUP($B125,'2a. Staff Data (FTFFT)'!$A:$N,10,0),"")</f>
        <v/>
      </c>
      <c r="I125" s="97" t="str">
        <f>IFERROR(VLOOKUP($B125,'2a. Staff Data (FTFFT)'!$A:$N,11,0),"")</f>
        <v/>
      </c>
      <c r="J125" s="97" t="str">
        <f>IFERROR(VLOOKUP($B125,'2a. Staff Data (FTFFT)'!$A:$N,12,0),"")</f>
        <v/>
      </c>
      <c r="K125" s="97" t="str">
        <f>IFERROR(VLOOKUP($B125,'2a. Staff Data (FTFFT)'!$A:$N,13,0),"")</f>
        <v/>
      </c>
      <c r="L125" s="97" t="str">
        <f>IFERROR(VLOOKUP($B125,'2a. Staff Data (FTFFT)'!$A:$N,14,0),"")</f>
        <v/>
      </c>
      <c r="M125" s="62" t="s">
        <v>1</v>
      </c>
      <c r="N125" s="104"/>
      <c r="O125" s="72"/>
      <c r="P125" s="61"/>
      <c r="Q125" s="101">
        <f t="shared" si="9"/>
        <v>0</v>
      </c>
      <c r="R125" s="32" t="b">
        <f t="shared" si="10"/>
        <v>0</v>
      </c>
      <c r="S125" s="102"/>
    </row>
    <row r="126" spans="1:19" x14ac:dyDescent="0.25">
      <c r="A126" s="96" t="str">
        <f t="shared" si="6"/>
        <v/>
      </c>
      <c r="B126" s="62"/>
      <c r="C126" s="100" t="str">
        <f>IFERROR(VLOOKUP($B126,'2a. Staff Data (FTFFT)'!$A:$N,5,0),"")</f>
        <v/>
      </c>
      <c r="D126" s="100" t="str">
        <f>IFERROR(VLOOKUP($B126,'2a. Staff Data (FTFFT)'!$A:$N,6,0),"")</f>
        <v/>
      </c>
      <c r="E126" s="100" t="str">
        <f>IFERROR(VLOOKUP($B126,'2a. Staff Data (FTFFT)'!$A:$N,7,0),"")</f>
        <v/>
      </c>
      <c r="F126" s="100" t="str">
        <f>IFERROR(VLOOKUP($B126,'2a. Staff Data (FTFFT)'!$A:$N,8,0),"")</f>
        <v/>
      </c>
      <c r="G126" s="97" t="str">
        <f>IFERROR(VLOOKUP($B126,'2a. Staff Data (FTFFT)'!$A:$N,9,0),"")</f>
        <v/>
      </c>
      <c r="H126" s="97" t="str">
        <f>IFERROR(VLOOKUP($B126,'2a. Staff Data (FTFFT)'!$A:$N,10,0),"")</f>
        <v/>
      </c>
      <c r="I126" s="97" t="str">
        <f>IFERROR(VLOOKUP($B126,'2a. Staff Data (FTFFT)'!$A:$N,11,0),"")</f>
        <v/>
      </c>
      <c r="J126" s="97" t="str">
        <f>IFERROR(VLOOKUP($B126,'2a. Staff Data (FTFFT)'!$A:$N,12,0),"")</f>
        <v/>
      </c>
      <c r="K126" s="97" t="str">
        <f>IFERROR(VLOOKUP($B126,'2a. Staff Data (FTFFT)'!$A:$N,13,0),"")</f>
        <v/>
      </c>
      <c r="L126" s="97" t="str">
        <f>IFERROR(VLOOKUP($B126,'2a. Staff Data (FTFFT)'!$A:$N,14,0),"")</f>
        <v/>
      </c>
      <c r="M126" s="62" t="s">
        <v>1</v>
      </c>
      <c r="N126" s="104"/>
      <c r="O126" s="72"/>
      <c r="P126" s="61"/>
      <c r="Q126" s="101">
        <f t="shared" si="9"/>
        <v>0</v>
      </c>
      <c r="R126" s="32" t="b">
        <f t="shared" si="10"/>
        <v>0</v>
      </c>
      <c r="S126" s="102"/>
    </row>
    <row r="127" spans="1:19" x14ac:dyDescent="0.25">
      <c r="A127" s="96" t="str">
        <f t="shared" si="6"/>
        <v/>
      </c>
      <c r="B127" s="62"/>
      <c r="C127" s="100" t="str">
        <f>IFERROR(VLOOKUP($B127,'2a. Staff Data (FTFFT)'!$A:$N,5,0),"")</f>
        <v/>
      </c>
      <c r="D127" s="100" t="str">
        <f>IFERROR(VLOOKUP($B127,'2a. Staff Data (FTFFT)'!$A:$N,6,0),"")</f>
        <v/>
      </c>
      <c r="E127" s="100" t="str">
        <f>IFERROR(VLOOKUP($B127,'2a. Staff Data (FTFFT)'!$A:$N,7,0),"")</f>
        <v/>
      </c>
      <c r="F127" s="100" t="str">
        <f>IFERROR(VLOOKUP($B127,'2a. Staff Data (FTFFT)'!$A:$N,8,0),"")</f>
        <v/>
      </c>
      <c r="G127" s="97" t="str">
        <f>IFERROR(VLOOKUP($B127,'2a. Staff Data (FTFFT)'!$A:$N,9,0),"")</f>
        <v/>
      </c>
      <c r="H127" s="97" t="str">
        <f>IFERROR(VLOOKUP($B127,'2a. Staff Data (FTFFT)'!$A:$N,10,0),"")</f>
        <v/>
      </c>
      <c r="I127" s="97" t="str">
        <f>IFERROR(VLOOKUP($B127,'2a. Staff Data (FTFFT)'!$A:$N,11,0),"")</f>
        <v/>
      </c>
      <c r="J127" s="97" t="str">
        <f>IFERROR(VLOOKUP($B127,'2a. Staff Data (FTFFT)'!$A:$N,12,0),"")</f>
        <v/>
      </c>
      <c r="K127" s="97" t="str">
        <f>IFERROR(VLOOKUP($B127,'2a. Staff Data (FTFFT)'!$A:$N,13,0),"")</f>
        <v/>
      </c>
      <c r="L127" s="97" t="str">
        <f>IFERROR(VLOOKUP($B127,'2a. Staff Data (FTFFT)'!$A:$N,14,0),"")</f>
        <v/>
      </c>
      <c r="M127" s="62" t="s">
        <v>1</v>
      </c>
      <c r="N127" s="104"/>
      <c r="O127" s="72"/>
      <c r="P127" s="61"/>
      <c r="Q127" s="101">
        <f t="shared" si="9"/>
        <v>0</v>
      </c>
      <c r="R127" s="32" t="b">
        <f t="shared" si="10"/>
        <v>0</v>
      </c>
      <c r="S127" s="102"/>
    </row>
    <row r="128" spans="1:19" x14ac:dyDescent="0.25">
      <c r="A128" s="96" t="str">
        <f t="shared" si="6"/>
        <v/>
      </c>
      <c r="B128" s="62"/>
      <c r="C128" s="100" t="str">
        <f>IFERROR(VLOOKUP($B128,'2a. Staff Data (FTFFT)'!$A:$N,5,0),"")</f>
        <v/>
      </c>
      <c r="D128" s="100" t="str">
        <f>IFERROR(VLOOKUP($B128,'2a. Staff Data (FTFFT)'!$A:$N,6,0),"")</f>
        <v/>
      </c>
      <c r="E128" s="100" t="str">
        <f>IFERROR(VLOOKUP($B128,'2a. Staff Data (FTFFT)'!$A:$N,7,0),"")</f>
        <v/>
      </c>
      <c r="F128" s="100" t="str">
        <f>IFERROR(VLOOKUP($B128,'2a. Staff Data (FTFFT)'!$A:$N,8,0),"")</f>
        <v/>
      </c>
      <c r="G128" s="97" t="str">
        <f>IFERROR(VLOOKUP($B128,'2a. Staff Data (FTFFT)'!$A:$N,9,0),"")</f>
        <v/>
      </c>
      <c r="H128" s="97" t="str">
        <f>IFERROR(VLOOKUP($B128,'2a. Staff Data (FTFFT)'!$A:$N,10,0),"")</f>
        <v/>
      </c>
      <c r="I128" s="97" t="str">
        <f>IFERROR(VLOOKUP($B128,'2a. Staff Data (FTFFT)'!$A:$N,11,0),"")</f>
        <v/>
      </c>
      <c r="J128" s="97" t="str">
        <f>IFERROR(VLOOKUP($B128,'2a. Staff Data (FTFFT)'!$A:$N,12,0),"")</f>
        <v/>
      </c>
      <c r="K128" s="97" t="str">
        <f>IFERROR(VLOOKUP($B128,'2a. Staff Data (FTFFT)'!$A:$N,13,0),"")</f>
        <v/>
      </c>
      <c r="L128" s="97" t="str">
        <f>IFERROR(VLOOKUP($B128,'2a. Staff Data (FTFFT)'!$A:$N,14,0),"")</f>
        <v/>
      </c>
      <c r="M128" s="62" t="s">
        <v>1</v>
      </c>
      <c r="N128" s="104"/>
      <c r="O128" s="72"/>
      <c r="P128" s="61"/>
      <c r="Q128" s="101">
        <f t="shared" si="9"/>
        <v>0</v>
      </c>
      <c r="R128" s="32" t="b">
        <f t="shared" si="10"/>
        <v>0</v>
      </c>
      <c r="S128" s="102"/>
    </row>
    <row r="129" spans="1:19" x14ac:dyDescent="0.25">
      <c r="A129" s="96" t="str">
        <f t="shared" si="6"/>
        <v/>
      </c>
      <c r="B129" s="62"/>
      <c r="C129" s="100" t="str">
        <f>IFERROR(VLOOKUP($B129,'2a. Staff Data (FTFFT)'!$A:$N,5,0),"")</f>
        <v/>
      </c>
      <c r="D129" s="100" t="str">
        <f>IFERROR(VLOOKUP($B129,'2a. Staff Data (FTFFT)'!$A:$N,6,0),"")</f>
        <v/>
      </c>
      <c r="E129" s="100" t="str">
        <f>IFERROR(VLOOKUP($B129,'2a. Staff Data (FTFFT)'!$A:$N,7,0),"")</f>
        <v/>
      </c>
      <c r="F129" s="100" t="str">
        <f>IFERROR(VLOOKUP($B129,'2a. Staff Data (FTFFT)'!$A:$N,8,0),"")</f>
        <v/>
      </c>
      <c r="G129" s="97" t="str">
        <f>IFERROR(VLOOKUP($B129,'2a. Staff Data (FTFFT)'!$A:$N,9,0),"")</f>
        <v/>
      </c>
      <c r="H129" s="97" t="str">
        <f>IFERROR(VLOOKUP($B129,'2a. Staff Data (FTFFT)'!$A:$N,10,0),"")</f>
        <v/>
      </c>
      <c r="I129" s="97" t="str">
        <f>IFERROR(VLOOKUP($B129,'2a. Staff Data (FTFFT)'!$A:$N,11,0),"")</f>
        <v/>
      </c>
      <c r="J129" s="97" t="str">
        <f>IFERROR(VLOOKUP($B129,'2a. Staff Data (FTFFT)'!$A:$N,12,0),"")</f>
        <v/>
      </c>
      <c r="K129" s="97" t="str">
        <f>IFERROR(VLOOKUP($B129,'2a. Staff Data (FTFFT)'!$A:$N,13,0),"")</f>
        <v/>
      </c>
      <c r="L129" s="97" t="str">
        <f>IFERROR(VLOOKUP($B129,'2a. Staff Data (FTFFT)'!$A:$N,14,0),"")</f>
        <v/>
      </c>
      <c r="M129" s="62" t="s">
        <v>1</v>
      </c>
      <c r="N129" s="104"/>
      <c r="O129" s="72"/>
      <c r="P129" s="61"/>
      <c r="Q129" s="101">
        <f t="shared" si="9"/>
        <v>0</v>
      </c>
      <c r="R129" s="32" t="b">
        <f t="shared" si="10"/>
        <v>0</v>
      </c>
      <c r="S129" s="102"/>
    </row>
    <row r="130" spans="1:19" x14ac:dyDescent="0.25">
      <c r="A130" s="96" t="str">
        <f t="shared" si="6"/>
        <v/>
      </c>
      <c r="B130" s="62"/>
      <c r="C130" s="100" t="str">
        <f>IFERROR(VLOOKUP($B130,'2a. Staff Data (FTFFT)'!$A:$N,5,0),"")</f>
        <v/>
      </c>
      <c r="D130" s="100" t="str">
        <f>IFERROR(VLOOKUP($B130,'2a. Staff Data (FTFFT)'!$A:$N,6,0),"")</f>
        <v/>
      </c>
      <c r="E130" s="100" t="str">
        <f>IFERROR(VLOOKUP($B130,'2a. Staff Data (FTFFT)'!$A:$N,7,0),"")</f>
        <v/>
      </c>
      <c r="F130" s="100" t="str">
        <f>IFERROR(VLOOKUP($B130,'2a. Staff Data (FTFFT)'!$A:$N,8,0),"")</f>
        <v/>
      </c>
      <c r="G130" s="97" t="str">
        <f>IFERROR(VLOOKUP($B130,'2a. Staff Data (FTFFT)'!$A:$N,9,0),"")</f>
        <v/>
      </c>
      <c r="H130" s="97" t="str">
        <f>IFERROR(VLOOKUP($B130,'2a. Staff Data (FTFFT)'!$A:$N,10,0),"")</f>
        <v/>
      </c>
      <c r="I130" s="97" t="str">
        <f>IFERROR(VLOOKUP($B130,'2a. Staff Data (FTFFT)'!$A:$N,11,0),"")</f>
        <v/>
      </c>
      <c r="J130" s="97" t="str">
        <f>IFERROR(VLOOKUP($B130,'2a. Staff Data (FTFFT)'!$A:$N,12,0),"")</f>
        <v/>
      </c>
      <c r="K130" s="97" t="str">
        <f>IFERROR(VLOOKUP($B130,'2a. Staff Data (FTFFT)'!$A:$N,13,0),"")</f>
        <v/>
      </c>
      <c r="L130" s="97" t="str">
        <f>IFERROR(VLOOKUP($B130,'2a. Staff Data (FTFFT)'!$A:$N,14,0),"")</f>
        <v/>
      </c>
      <c r="M130" s="62" t="s">
        <v>1</v>
      </c>
      <c r="N130" s="104"/>
      <c r="O130" s="72"/>
      <c r="P130" s="61"/>
      <c r="Q130" s="101">
        <f t="shared" si="9"/>
        <v>0</v>
      </c>
      <c r="R130" s="32" t="b">
        <f t="shared" si="10"/>
        <v>0</v>
      </c>
      <c r="S130" s="102"/>
    </row>
    <row r="131" spans="1:19" x14ac:dyDescent="0.25">
      <c r="A131" s="96" t="str">
        <f t="shared" si="6"/>
        <v/>
      </c>
      <c r="B131" s="62"/>
      <c r="C131" s="100" t="str">
        <f>IFERROR(VLOOKUP($B131,'2a. Staff Data (FTFFT)'!$A:$N,5,0),"")</f>
        <v/>
      </c>
      <c r="D131" s="100" t="str">
        <f>IFERROR(VLOOKUP($B131,'2a. Staff Data (FTFFT)'!$A:$N,6,0),"")</f>
        <v/>
      </c>
      <c r="E131" s="100" t="str">
        <f>IFERROR(VLOOKUP($B131,'2a. Staff Data (FTFFT)'!$A:$N,7,0),"")</f>
        <v/>
      </c>
      <c r="F131" s="100" t="str">
        <f>IFERROR(VLOOKUP($B131,'2a. Staff Data (FTFFT)'!$A:$N,8,0),"")</f>
        <v/>
      </c>
      <c r="G131" s="97" t="str">
        <f>IFERROR(VLOOKUP($B131,'2a. Staff Data (FTFFT)'!$A:$N,9,0),"")</f>
        <v/>
      </c>
      <c r="H131" s="97" t="str">
        <f>IFERROR(VLOOKUP($B131,'2a. Staff Data (FTFFT)'!$A:$N,10,0),"")</f>
        <v/>
      </c>
      <c r="I131" s="97" t="str">
        <f>IFERROR(VLOOKUP($B131,'2a. Staff Data (FTFFT)'!$A:$N,11,0),"")</f>
        <v/>
      </c>
      <c r="J131" s="97" t="str">
        <f>IFERROR(VLOOKUP($B131,'2a. Staff Data (FTFFT)'!$A:$N,12,0),"")</f>
        <v/>
      </c>
      <c r="K131" s="97" t="str">
        <f>IFERROR(VLOOKUP($B131,'2a. Staff Data (FTFFT)'!$A:$N,13,0),"")</f>
        <v/>
      </c>
      <c r="L131" s="97" t="str">
        <f>IFERROR(VLOOKUP($B131,'2a. Staff Data (FTFFT)'!$A:$N,14,0),"")</f>
        <v/>
      </c>
      <c r="M131" s="62" t="s">
        <v>1</v>
      </c>
      <c r="N131" s="104"/>
      <c r="O131" s="72"/>
      <c r="P131" s="61"/>
      <c r="Q131" s="101">
        <f t="shared" si="9"/>
        <v>0</v>
      </c>
      <c r="R131" s="32" t="b">
        <f t="shared" si="10"/>
        <v>0</v>
      </c>
      <c r="S131" s="102"/>
    </row>
    <row r="132" spans="1:19" x14ac:dyDescent="0.25">
      <c r="A132" s="96" t="str">
        <f t="shared" si="6"/>
        <v/>
      </c>
      <c r="B132" s="62"/>
      <c r="C132" s="100" t="str">
        <f>IFERROR(VLOOKUP($B132,'2a. Staff Data (FTFFT)'!$A:$N,5,0),"")</f>
        <v/>
      </c>
      <c r="D132" s="100" t="str">
        <f>IFERROR(VLOOKUP($B132,'2a. Staff Data (FTFFT)'!$A:$N,6,0),"")</f>
        <v/>
      </c>
      <c r="E132" s="100" t="str">
        <f>IFERROR(VLOOKUP($B132,'2a. Staff Data (FTFFT)'!$A:$N,7,0),"")</f>
        <v/>
      </c>
      <c r="F132" s="100" t="str">
        <f>IFERROR(VLOOKUP($B132,'2a. Staff Data (FTFFT)'!$A:$N,8,0),"")</f>
        <v/>
      </c>
      <c r="G132" s="97" t="str">
        <f>IFERROR(VLOOKUP($B132,'2a. Staff Data (FTFFT)'!$A:$N,9,0),"")</f>
        <v/>
      </c>
      <c r="H132" s="97" t="str">
        <f>IFERROR(VLOOKUP($B132,'2a. Staff Data (FTFFT)'!$A:$N,10,0),"")</f>
        <v/>
      </c>
      <c r="I132" s="97" t="str">
        <f>IFERROR(VLOOKUP($B132,'2a. Staff Data (FTFFT)'!$A:$N,11,0),"")</f>
        <v/>
      </c>
      <c r="J132" s="97" t="str">
        <f>IFERROR(VLOOKUP($B132,'2a. Staff Data (FTFFT)'!$A:$N,12,0),"")</f>
        <v/>
      </c>
      <c r="K132" s="97" t="str">
        <f>IFERROR(VLOOKUP($B132,'2a. Staff Data (FTFFT)'!$A:$N,13,0),"")</f>
        <v/>
      </c>
      <c r="L132" s="97" t="str">
        <f>IFERROR(VLOOKUP($B132,'2a. Staff Data (FTFFT)'!$A:$N,14,0),"")</f>
        <v/>
      </c>
      <c r="M132" s="62" t="s">
        <v>1</v>
      </c>
      <c r="N132" s="104"/>
      <c r="O132" s="72"/>
      <c r="P132" s="61"/>
      <c r="Q132" s="101">
        <f t="shared" si="9"/>
        <v>0</v>
      </c>
      <c r="R132" s="32" t="b">
        <f t="shared" si="10"/>
        <v>0</v>
      </c>
      <c r="S132" s="102"/>
    </row>
    <row r="133" spans="1:19" x14ac:dyDescent="0.25">
      <c r="A133" s="96" t="str">
        <f t="shared" si="6"/>
        <v/>
      </c>
      <c r="B133" s="62"/>
      <c r="C133" s="100" t="str">
        <f>IFERROR(VLOOKUP($B133,'2a. Staff Data (FTFFT)'!$A:$N,5,0),"")</f>
        <v/>
      </c>
      <c r="D133" s="100" t="str">
        <f>IFERROR(VLOOKUP($B133,'2a. Staff Data (FTFFT)'!$A:$N,6,0),"")</f>
        <v/>
      </c>
      <c r="E133" s="100" t="str">
        <f>IFERROR(VLOOKUP($B133,'2a. Staff Data (FTFFT)'!$A:$N,7,0),"")</f>
        <v/>
      </c>
      <c r="F133" s="100" t="str">
        <f>IFERROR(VLOOKUP($B133,'2a. Staff Data (FTFFT)'!$A:$N,8,0),"")</f>
        <v/>
      </c>
      <c r="G133" s="97" t="str">
        <f>IFERROR(VLOOKUP($B133,'2a. Staff Data (FTFFT)'!$A:$N,9,0),"")</f>
        <v/>
      </c>
      <c r="H133" s="97" t="str">
        <f>IFERROR(VLOOKUP($B133,'2a. Staff Data (FTFFT)'!$A:$N,10,0),"")</f>
        <v/>
      </c>
      <c r="I133" s="97" t="str">
        <f>IFERROR(VLOOKUP($B133,'2a. Staff Data (FTFFT)'!$A:$N,11,0),"")</f>
        <v/>
      </c>
      <c r="J133" s="97" t="str">
        <f>IFERROR(VLOOKUP($B133,'2a. Staff Data (FTFFT)'!$A:$N,12,0),"")</f>
        <v/>
      </c>
      <c r="K133" s="97" t="str">
        <f>IFERROR(VLOOKUP($B133,'2a. Staff Data (FTFFT)'!$A:$N,13,0),"")</f>
        <v/>
      </c>
      <c r="L133" s="97" t="str">
        <f>IFERROR(VLOOKUP($B133,'2a. Staff Data (FTFFT)'!$A:$N,14,0),"")</f>
        <v/>
      </c>
      <c r="M133" s="62" t="s">
        <v>1</v>
      </c>
      <c r="N133" s="104"/>
      <c r="O133" s="72"/>
      <c r="P133" s="61"/>
      <c r="Q133" s="101">
        <f t="shared" si="9"/>
        <v>0</v>
      </c>
      <c r="R133" s="32" t="b">
        <f t="shared" si="10"/>
        <v>0</v>
      </c>
      <c r="S133" s="102"/>
    </row>
    <row r="134" spans="1:19" x14ac:dyDescent="0.25">
      <c r="A134" s="96" t="str">
        <f t="shared" si="6"/>
        <v/>
      </c>
      <c r="B134" s="62"/>
      <c r="C134" s="100" t="str">
        <f>IFERROR(VLOOKUP($B134,'2a. Staff Data (FTFFT)'!$A:$N,5,0),"")</f>
        <v/>
      </c>
      <c r="D134" s="100" t="str">
        <f>IFERROR(VLOOKUP($B134,'2a. Staff Data (FTFFT)'!$A:$N,6,0),"")</f>
        <v/>
      </c>
      <c r="E134" s="100" t="str">
        <f>IFERROR(VLOOKUP($B134,'2a. Staff Data (FTFFT)'!$A:$N,7,0),"")</f>
        <v/>
      </c>
      <c r="F134" s="100" t="str">
        <f>IFERROR(VLOOKUP($B134,'2a. Staff Data (FTFFT)'!$A:$N,8,0),"")</f>
        <v/>
      </c>
      <c r="G134" s="97" t="str">
        <f>IFERROR(VLOOKUP($B134,'2a. Staff Data (FTFFT)'!$A:$N,9,0),"")</f>
        <v/>
      </c>
      <c r="H134" s="97" t="str">
        <f>IFERROR(VLOOKUP($B134,'2a. Staff Data (FTFFT)'!$A:$N,10,0),"")</f>
        <v/>
      </c>
      <c r="I134" s="97" t="str">
        <f>IFERROR(VLOOKUP($B134,'2a. Staff Data (FTFFT)'!$A:$N,11,0),"")</f>
        <v/>
      </c>
      <c r="J134" s="97" t="str">
        <f>IFERROR(VLOOKUP($B134,'2a. Staff Data (FTFFT)'!$A:$N,12,0),"")</f>
        <v/>
      </c>
      <c r="K134" s="97" t="str">
        <f>IFERROR(VLOOKUP($B134,'2a. Staff Data (FTFFT)'!$A:$N,13,0),"")</f>
        <v/>
      </c>
      <c r="L134" s="97" t="str">
        <f>IFERROR(VLOOKUP($B134,'2a. Staff Data (FTFFT)'!$A:$N,14,0),"")</f>
        <v/>
      </c>
      <c r="M134" s="62" t="s">
        <v>1</v>
      </c>
      <c r="N134" s="104"/>
      <c r="O134" s="72"/>
      <c r="P134" s="61"/>
      <c r="Q134" s="101">
        <f t="shared" si="9"/>
        <v>0</v>
      </c>
      <c r="R134" s="32" t="b">
        <f t="shared" si="10"/>
        <v>0</v>
      </c>
      <c r="S134" s="102"/>
    </row>
    <row r="135" spans="1:19" x14ac:dyDescent="0.25">
      <c r="A135" s="96" t="str">
        <f t="shared" si="6"/>
        <v/>
      </c>
      <c r="B135" s="62"/>
      <c r="C135" s="100" t="str">
        <f>IFERROR(VLOOKUP($B135,'2a. Staff Data (FTFFT)'!$A:$N,5,0),"")</f>
        <v/>
      </c>
      <c r="D135" s="100" t="str">
        <f>IFERROR(VLOOKUP($B135,'2a. Staff Data (FTFFT)'!$A:$N,6,0),"")</f>
        <v/>
      </c>
      <c r="E135" s="100" t="str">
        <f>IFERROR(VLOOKUP($B135,'2a. Staff Data (FTFFT)'!$A:$N,7,0),"")</f>
        <v/>
      </c>
      <c r="F135" s="100" t="str">
        <f>IFERROR(VLOOKUP($B135,'2a. Staff Data (FTFFT)'!$A:$N,8,0),"")</f>
        <v/>
      </c>
      <c r="G135" s="97" t="str">
        <f>IFERROR(VLOOKUP($B135,'2a. Staff Data (FTFFT)'!$A:$N,9,0),"")</f>
        <v/>
      </c>
      <c r="H135" s="97" t="str">
        <f>IFERROR(VLOOKUP($B135,'2a. Staff Data (FTFFT)'!$A:$N,10,0),"")</f>
        <v/>
      </c>
      <c r="I135" s="97" t="str">
        <f>IFERROR(VLOOKUP($B135,'2a. Staff Data (FTFFT)'!$A:$N,11,0),"")</f>
        <v/>
      </c>
      <c r="J135" s="97" t="str">
        <f>IFERROR(VLOOKUP($B135,'2a. Staff Data (FTFFT)'!$A:$N,12,0),"")</f>
        <v/>
      </c>
      <c r="K135" s="97" t="str">
        <f>IFERROR(VLOOKUP($B135,'2a. Staff Data (FTFFT)'!$A:$N,13,0),"")</f>
        <v/>
      </c>
      <c r="L135" s="97" t="str">
        <f>IFERROR(VLOOKUP($B135,'2a. Staff Data (FTFFT)'!$A:$N,14,0),"")</f>
        <v/>
      </c>
      <c r="M135" s="62" t="s">
        <v>1</v>
      </c>
      <c r="N135" s="104"/>
      <c r="O135" s="72"/>
      <c r="P135" s="61"/>
      <c r="Q135" s="101">
        <f t="shared" si="9"/>
        <v>0</v>
      </c>
      <c r="R135" s="32" t="b">
        <f t="shared" si="10"/>
        <v>0</v>
      </c>
      <c r="S135" s="102"/>
    </row>
    <row r="136" spans="1:19" x14ac:dyDescent="0.25">
      <c r="A136" s="96" t="str">
        <f t="shared" si="6"/>
        <v/>
      </c>
      <c r="B136" s="62"/>
      <c r="C136" s="100" t="str">
        <f>IFERROR(VLOOKUP($B136,'2a. Staff Data (FTFFT)'!$A:$N,5,0),"")</f>
        <v/>
      </c>
      <c r="D136" s="100" t="str">
        <f>IFERROR(VLOOKUP($B136,'2a. Staff Data (FTFFT)'!$A:$N,6,0),"")</f>
        <v/>
      </c>
      <c r="E136" s="100" t="str">
        <f>IFERROR(VLOOKUP($B136,'2a. Staff Data (FTFFT)'!$A:$N,7,0),"")</f>
        <v/>
      </c>
      <c r="F136" s="100" t="str">
        <f>IFERROR(VLOOKUP($B136,'2a. Staff Data (FTFFT)'!$A:$N,8,0),"")</f>
        <v/>
      </c>
      <c r="G136" s="97" t="str">
        <f>IFERROR(VLOOKUP($B136,'2a. Staff Data (FTFFT)'!$A:$N,9,0),"")</f>
        <v/>
      </c>
      <c r="H136" s="97" t="str">
        <f>IFERROR(VLOOKUP($B136,'2a. Staff Data (FTFFT)'!$A:$N,10,0),"")</f>
        <v/>
      </c>
      <c r="I136" s="97" t="str">
        <f>IFERROR(VLOOKUP($B136,'2a. Staff Data (FTFFT)'!$A:$N,11,0),"")</f>
        <v/>
      </c>
      <c r="J136" s="97" t="str">
        <f>IFERROR(VLOOKUP($B136,'2a. Staff Data (FTFFT)'!$A:$N,12,0),"")</f>
        <v/>
      </c>
      <c r="K136" s="97" t="str">
        <f>IFERROR(VLOOKUP($B136,'2a. Staff Data (FTFFT)'!$A:$N,13,0),"")</f>
        <v/>
      </c>
      <c r="L136" s="97" t="str">
        <f>IFERROR(VLOOKUP($B136,'2a. Staff Data (FTFFT)'!$A:$N,14,0),"")</f>
        <v/>
      </c>
      <c r="M136" s="62" t="s">
        <v>1</v>
      </c>
      <c r="N136" s="104"/>
      <c r="O136" s="72"/>
      <c r="P136" s="61"/>
      <c r="Q136" s="101">
        <f t="shared" si="9"/>
        <v>0</v>
      </c>
      <c r="R136" s="32" t="b">
        <f t="shared" si="10"/>
        <v>0</v>
      </c>
      <c r="S136" s="102"/>
    </row>
    <row r="137" spans="1:19" x14ac:dyDescent="0.25">
      <c r="A137" s="96" t="str">
        <f t="shared" si="6"/>
        <v/>
      </c>
      <c r="B137" s="62"/>
      <c r="C137" s="100" t="str">
        <f>IFERROR(VLOOKUP($B137,'2a. Staff Data (FTFFT)'!$A:$N,5,0),"")</f>
        <v/>
      </c>
      <c r="D137" s="100" t="str">
        <f>IFERROR(VLOOKUP($B137,'2a. Staff Data (FTFFT)'!$A:$N,6,0),"")</f>
        <v/>
      </c>
      <c r="E137" s="100" t="str">
        <f>IFERROR(VLOOKUP($B137,'2a. Staff Data (FTFFT)'!$A:$N,7,0),"")</f>
        <v/>
      </c>
      <c r="F137" s="100" t="str">
        <f>IFERROR(VLOOKUP($B137,'2a. Staff Data (FTFFT)'!$A:$N,8,0),"")</f>
        <v/>
      </c>
      <c r="G137" s="97" t="str">
        <f>IFERROR(VLOOKUP($B137,'2a. Staff Data (FTFFT)'!$A:$N,9,0),"")</f>
        <v/>
      </c>
      <c r="H137" s="97" t="str">
        <f>IFERROR(VLOOKUP($B137,'2a. Staff Data (FTFFT)'!$A:$N,10,0),"")</f>
        <v/>
      </c>
      <c r="I137" s="97" t="str">
        <f>IFERROR(VLOOKUP($B137,'2a. Staff Data (FTFFT)'!$A:$N,11,0),"")</f>
        <v/>
      </c>
      <c r="J137" s="97" t="str">
        <f>IFERROR(VLOOKUP($B137,'2a. Staff Data (FTFFT)'!$A:$N,12,0),"")</f>
        <v/>
      </c>
      <c r="K137" s="97" t="str">
        <f>IFERROR(VLOOKUP($B137,'2a. Staff Data (FTFFT)'!$A:$N,13,0),"")</f>
        <v/>
      </c>
      <c r="L137" s="97" t="str">
        <f>IFERROR(VLOOKUP($B137,'2a. Staff Data (FTFFT)'!$A:$N,14,0),"")</f>
        <v/>
      </c>
      <c r="M137" s="62" t="s">
        <v>1</v>
      </c>
      <c r="N137" s="104"/>
      <c r="O137" s="72"/>
      <c r="P137" s="61"/>
      <c r="Q137" s="101">
        <f t="shared" si="9"/>
        <v>0</v>
      </c>
      <c r="R137" s="32" t="b">
        <f t="shared" si="10"/>
        <v>0</v>
      </c>
      <c r="S137" s="102"/>
    </row>
    <row r="138" spans="1:19" x14ac:dyDescent="0.25">
      <c r="A138" s="96" t="str">
        <f t="shared" ref="A138:A144" si="11">RIGHT(B138,4)</f>
        <v/>
      </c>
      <c r="B138" s="62"/>
      <c r="C138" s="100" t="str">
        <f>IFERROR(VLOOKUP($B138,'2a. Staff Data (FTFFT)'!$A:$N,5,0),"")</f>
        <v/>
      </c>
      <c r="D138" s="100" t="str">
        <f>IFERROR(VLOOKUP($B138,'2a. Staff Data (FTFFT)'!$A:$N,6,0),"")</f>
        <v/>
      </c>
      <c r="E138" s="100" t="str">
        <f>IFERROR(VLOOKUP($B138,'2a. Staff Data (FTFFT)'!$A:$N,7,0),"")</f>
        <v/>
      </c>
      <c r="F138" s="100" t="str">
        <f>IFERROR(VLOOKUP($B138,'2a. Staff Data (FTFFT)'!$A:$N,8,0),"")</f>
        <v/>
      </c>
      <c r="G138" s="97" t="str">
        <f>IFERROR(VLOOKUP($B138,'2a. Staff Data (FTFFT)'!$A:$N,9,0),"")</f>
        <v/>
      </c>
      <c r="H138" s="97" t="str">
        <f>IFERROR(VLOOKUP($B138,'2a. Staff Data (FTFFT)'!$A:$N,10,0),"")</f>
        <v/>
      </c>
      <c r="I138" s="97" t="str">
        <f>IFERROR(VLOOKUP($B138,'2a. Staff Data (FTFFT)'!$A:$N,11,0),"")</f>
        <v/>
      </c>
      <c r="J138" s="97" t="str">
        <f>IFERROR(VLOOKUP($B138,'2a. Staff Data (FTFFT)'!$A:$N,12,0),"")</f>
        <v/>
      </c>
      <c r="K138" s="97" t="str">
        <f>IFERROR(VLOOKUP($B138,'2a. Staff Data (FTFFT)'!$A:$N,13,0),"")</f>
        <v/>
      </c>
      <c r="L138" s="97" t="str">
        <f>IFERROR(VLOOKUP($B138,'2a. Staff Data (FTFFT)'!$A:$N,14,0),"")</f>
        <v/>
      </c>
      <c r="M138" s="62" t="s">
        <v>1</v>
      </c>
      <c r="N138" s="104"/>
      <c r="O138" s="72"/>
      <c r="P138" s="61"/>
      <c r="Q138" s="101">
        <f t="shared" ref="Q138:Q144" si="12">SUMIF($B:$B,$B138,$P:$P)</f>
        <v>0</v>
      </c>
      <c r="R138" s="32" t="b">
        <f t="shared" ref="R138:R144" si="13">IF(Q138&gt;1,"This staff member has a total FTE exceeding 1. Please check the rows are correctly populated",IF(Q138="",""))</f>
        <v>0</v>
      </c>
      <c r="S138" s="102"/>
    </row>
    <row r="139" spans="1:19" x14ac:dyDescent="0.25">
      <c r="A139" s="96" t="str">
        <f t="shared" si="11"/>
        <v/>
      </c>
      <c r="B139" s="62"/>
      <c r="C139" s="100" t="str">
        <f>IFERROR(VLOOKUP($B139,'2a. Staff Data (FTFFT)'!$A:$N,5,0),"")</f>
        <v/>
      </c>
      <c r="D139" s="100" t="str">
        <f>IFERROR(VLOOKUP($B139,'2a. Staff Data (FTFFT)'!$A:$N,6,0),"")</f>
        <v/>
      </c>
      <c r="E139" s="100" t="str">
        <f>IFERROR(VLOOKUP($B139,'2a. Staff Data (FTFFT)'!$A:$N,7,0),"")</f>
        <v/>
      </c>
      <c r="F139" s="100" t="str">
        <f>IFERROR(VLOOKUP($B139,'2a. Staff Data (FTFFT)'!$A:$N,8,0),"")</f>
        <v/>
      </c>
      <c r="G139" s="97" t="str">
        <f>IFERROR(VLOOKUP($B139,'2a. Staff Data (FTFFT)'!$A:$N,9,0),"")</f>
        <v/>
      </c>
      <c r="H139" s="97" t="str">
        <f>IFERROR(VLOOKUP($B139,'2a. Staff Data (FTFFT)'!$A:$N,10,0),"")</f>
        <v/>
      </c>
      <c r="I139" s="97" t="str">
        <f>IFERROR(VLOOKUP($B139,'2a. Staff Data (FTFFT)'!$A:$N,11,0),"")</f>
        <v/>
      </c>
      <c r="J139" s="97" t="str">
        <f>IFERROR(VLOOKUP($B139,'2a. Staff Data (FTFFT)'!$A:$N,12,0),"")</f>
        <v/>
      </c>
      <c r="K139" s="97" t="str">
        <f>IFERROR(VLOOKUP($B139,'2a. Staff Data (FTFFT)'!$A:$N,13,0),"")</f>
        <v/>
      </c>
      <c r="L139" s="97" t="str">
        <f>IFERROR(VLOOKUP($B139,'2a. Staff Data (FTFFT)'!$A:$N,14,0),"")</f>
        <v/>
      </c>
      <c r="M139" s="62" t="s">
        <v>1</v>
      </c>
      <c r="N139" s="104"/>
      <c r="O139" s="72"/>
      <c r="P139" s="61"/>
      <c r="Q139" s="101">
        <f t="shared" si="12"/>
        <v>0</v>
      </c>
      <c r="R139" s="32" t="b">
        <f t="shared" si="13"/>
        <v>0</v>
      </c>
      <c r="S139" s="102"/>
    </row>
    <row r="140" spans="1:19" x14ac:dyDescent="0.25">
      <c r="A140" s="96" t="str">
        <f t="shared" si="11"/>
        <v/>
      </c>
      <c r="B140" s="62"/>
      <c r="C140" s="100" t="str">
        <f>IFERROR(VLOOKUP($B140,'2a. Staff Data (FTFFT)'!$A:$N,5,0),"")</f>
        <v/>
      </c>
      <c r="D140" s="100" t="str">
        <f>IFERROR(VLOOKUP($B140,'2a. Staff Data (FTFFT)'!$A:$N,6,0),"")</f>
        <v/>
      </c>
      <c r="E140" s="100" t="str">
        <f>IFERROR(VLOOKUP($B140,'2a. Staff Data (FTFFT)'!$A:$N,7,0),"")</f>
        <v/>
      </c>
      <c r="F140" s="100" t="str">
        <f>IFERROR(VLOOKUP($B140,'2a. Staff Data (FTFFT)'!$A:$N,8,0),"")</f>
        <v/>
      </c>
      <c r="G140" s="97" t="str">
        <f>IFERROR(VLOOKUP($B140,'2a. Staff Data (FTFFT)'!$A:$N,9,0),"")</f>
        <v/>
      </c>
      <c r="H140" s="97" t="str">
        <f>IFERROR(VLOOKUP($B140,'2a. Staff Data (FTFFT)'!$A:$N,10,0),"")</f>
        <v/>
      </c>
      <c r="I140" s="97" t="str">
        <f>IFERROR(VLOOKUP($B140,'2a. Staff Data (FTFFT)'!$A:$N,11,0),"")</f>
        <v/>
      </c>
      <c r="J140" s="97" t="str">
        <f>IFERROR(VLOOKUP($B140,'2a. Staff Data (FTFFT)'!$A:$N,12,0),"")</f>
        <v/>
      </c>
      <c r="K140" s="97" t="str">
        <f>IFERROR(VLOOKUP($B140,'2a. Staff Data (FTFFT)'!$A:$N,13,0),"")</f>
        <v/>
      </c>
      <c r="L140" s="97" t="str">
        <f>IFERROR(VLOOKUP($B140,'2a. Staff Data (FTFFT)'!$A:$N,14,0),"")</f>
        <v/>
      </c>
      <c r="M140" s="62" t="s">
        <v>1</v>
      </c>
      <c r="N140" s="104"/>
      <c r="O140" s="72"/>
      <c r="P140" s="61"/>
      <c r="Q140" s="101">
        <f t="shared" si="12"/>
        <v>0</v>
      </c>
      <c r="R140" s="32" t="b">
        <f t="shared" si="13"/>
        <v>0</v>
      </c>
      <c r="S140" s="102"/>
    </row>
    <row r="141" spans="1:19" x14ac:dyDescent="0.25">
      <c r="A141" s="96" t="str">
        <f t="shared" si="11"/>
        <v/>
      </c>
      <c r="B141" s="62"/>
      <c r="C141" s="100" t="str">
        <f>IFERROR(VLOOKUP($B141,'2a. Staff Data (FTFFT)'!$A:$N,5,0),"")</f>
        <v/>
      </c>
      <c r="D141" s="100" t="str">
        <f>IFERROR(VLOOKUP($B141,'2a. Staff Data (FTFFT)'!$A:$N,6,0),"")</f>
        <v/>
      </c>
      <c r="E141" s="100" t="str">
        <f>IFERROR(VLOOKUP($B141,'2a. Staff Data (FTFFT)'!$A:$N,7,0),"")</f>
        <v/>
      </c>
      <c r="F141" s="100" t="str">
        <f>IFERROR(VLOOKUP($B141,'2a. Staff Data (FTFFT)'!$A:$N,8,0),"")</f>
        <v/>
      </c>
      <c r="G141" s="97" t="str">
        <f>IFERROR(VLOOKUP($B141,'2a. Staff Data (FTFFT)'!$A:$N,9,0),"")</f>
        <v/>
      </c>
      <c r="H141" s="97" t="str">
        <f>IFERROR(VLOOKUP($B141,'2a. Staff Data (FTFFT)'!$A:$N,10,0),"")</f>
        <v/>
      </c>
      <c r="I141" s="97" t="str">
        <f>IFERROR(VLOOKUP($B141,'2a. Staff Data (FTFFT)'!$A:$N,11,0),"")</f>
        <v/>
      </c>
      <c r="J141" s="97" t="str">
        <f>IFERROR(VLOOKUP($B141,'2a. Staff Data (FTFFT)'!$A:$N,12,0),"")</f>
        <v/>
      </c>
      <c r="K141" s="97" t="str">
        <f>IFERROR(VLOOKUP($B141,'2a. Staff Data (FTFFT)'!$A:$N,13,0),"")</f>
        <v/>
      </c>
      <c r="L141" s="97" t="str">
        <f>IFERROR(VLOOKUP($B141,'2a. Staff Data (FTFFT)'!$A:$N,14,0),"")</f>
        <v/>
      </c>
      <c r="M141" s="62" t="s">
        <v>1</v>
      </c>
      <c r="N141" s="104"/>
      <c r="O141" s="72"/>
      <c r="P141" s="61"/>
      <c r="Q141" s="101">
        <f t="shared" si="12"/>
        <v>0</v>
      </c>
      <c r="R141" s="32" t="b">
        <f t="shared" si="13"/>
        <v>0</v>
      </c>
      <c r="S141" s="102"/>
    </row>
    <row r="142" spans="1:19" x14ac:dyDescent="0.25">
      <c r="A142" s="96" t="str">
        <f t="shared" si="11"/>
        <v/>
      </c>
      <c r="B142" s="62"/>
      <c r="C142" s="100" t="str">
        <f>IFERROR(VLOOKUP($B142,'2a. Staff Data (FTFFT)'!$A:$N,5,0),"")</f>
        <v/>
      </c>
      <c r="D142" s="100" t="str">
        <f>IFERROR(VLOOKUP($B142,'2a. Staff Data (FTFFT)'!$A:$N,6,0),"")</f>
        <v/>
      </c>
      <c r="E142" s="100" t="str">
        <f>IFERROR(VLOOKUP($B142,'2a. Staff Data (FTFFT)'!$A:$N,7,0),"")</f>
        <v/>
      </c>
      <c r="F142" s="100" t="str">
        <f>IFERROR(VLOOKUP($B142,'2a. Staff Data (FTFFT)'!$A:$N,8,0),"")</f>
        <v/>
      </c>
      <c r="G142" s="97" t="str">
        <f>IFERROR(VLOOKUP($B142,'2a. Staff Data (FTFFT)'!$A:$N,9,0),"")</f>
        <v/>
      </c>
      <c r="H142" s="97" t="str">
        <f>IFERROR(VLOOKUP($B142,'2a. Staff Data (FTFFT)'!$A:$N,10,0),"")</f>
        <v/>
      </c>
      <c r="I142" s="97" t="str">
        <f>IFERROR(VLOOKUP($B142,'2a. Staff Data (FTFFT)'!$A:$N,11,0),"")</f>
        <v/>
      </c>
      <c r="J142" s="97" t="str">
        <f>IFERROR(VLOOKUP($B142,'2a. Staff Data (FTFFT)'!$A:$N,12,0),"")</f>
        <v/>
      </c>
      <c r="K142" s="97" t="str">
        <f>IFERROR(VLOOKUP($B142,'2a. Staff Data (FTFFT)'!$A:$N,13,0),"")</f>
        <v/>
      </c>
      <c r="L142" s="97" t="str">
        <f>IFERROR(VLOOKUP($B142,'2a. Staff Data (FTFFT)'!$A:$N,14,0),"")</f>
        <v/>
      </c>
      <c r="M142" s="62" t="s">
        <v>1</v>
      </c>
      <c r="N142" s="104"/>
      <c r="O142" s="72"/>
      <c r="P142" s="61"/>
      <c r="Q142" s="101">
        <f t="shared" si="12"/>
        <v>0</v>
      </c>
      <c r="R142" s="32" t="b">
        <f t="shared" si="13"/>
        <v>0</v>
      </c>
      <c r="S142" s="102"/>
    </row>
    <row r="143" spans="1:19" x14ac:dyDescent="0.25">
      <c r="A143" s="96" t="str">
        <f t="shared" si="11"/>
        <v/>
      </c>
      <c r="B143" s="62"/>
      <c r="C143" s="100" t="str">
        <f>IFERROR(VLOOKUP($B143,'2a. Staff Data (FTFFT)'!$A:$N,5,0),"")</f>
        <v/>
      </c>
      <c r="D143" s="100" t="str">
        <f>IFERROR(VLOOKUP($B143,'2a. Staff Data (FTFFT)'!$A:$N,6,0),"")</f>
        <v/>
      </c>
      <c r="E143" s="100" t="str">
        <f>IFERROR(VLOOKUP($B143,'2a. Staff Data (FTFFT)'!$A:$N,7,0),"")</f>
        <v/>
      </c>
      <c r="F143" s="100" t="str">
        <f>IFERROR(VLOOKUP($B143,'2a. Staff Data (FTFFT)'!$A:$N,8,0),"")</f>
        <v/>
      </c>
      <c r="G143" s="97" t="str">
        <f>IFERROR(VLOOKUP($B143,'2a. Staff Data (FTFFT)'!$A:$N,9,0),"")</f>
        <v/>
      </c>
      <c r="H143" s="97" t="str">
        <f>IFERROR(VLOOKUP($B143,'2a. Staff Data (FTFFT)'!$A:$N,10,0),"")</f>
        <v/>
      </c>
      <c r="I143" s="97" t="str">
        <f>IFERROR(VLOOKUP($B143,'2a. Staff Data (FTFFT)'!$A:$N,11,0),"")</f>
        <v/>
      </c>
      <c r="J143" s="97" t="str">
        <f>IFERROR(VLOOKUP($B143,'2a. Staff Data (FTFFT)'!$A:$N,12,0),"")</f>
        <v/>
      </c>
      <c r="K143" s="97" t="str">
        <f>IFERROR(VLOOKUP($B143,'2a. Staff Data (FTFFT)'!$A:$N,13,0),"")</f>
        <v/>
      </c>
      <c r="L143" s="97" t="str">
        <f>IFERROR(VLOOKUP($B143,'2a. Staff Data (FTFFT)'!$A:$N,14,0),"")</f>
        <v/>
      </c>
      <c r="M143" s="62" t="s">
        <v>1</v>
      </c>
      <c r="N143" s="104"/>
      <c r="O143" s="72"/>
      <c r="P143" s="61"/>
      <c r="Q143" s="101">
        <f t="shared" si="12"/>
        <v>0</v>
      </c>
      <c r="R143" s="32" t="b">
        <f t="shared" si="13"/>
        <v>0</v>
      </c>
      <c r="S143" s="102"/>
    </row>
    <row r="144" spans="1:19" ht="17.25" thickBot="1" x14ac:dyDescent="0.3">
      <c r="A144" s="105" t="str">
        <f t="shared" si="11"/>
        <v/>
      </c>
      <c r="B144" s="84"/>
      <c r="C144" s="106" t="str">
        <f>IFERROR(VLOOKUP($B144,'2a. Staff Data (FTFFT)'!$A:$N,5,0),"")</f>
        <v/>
      </c>
      <c r="D144" s="106" t="str">
        <f>IFERROR(VLOOKUP($B144,'2a. Staff Data (FTFFT)'!$A:$N,6,0),"")</f>
        <v/>
      </c>
      <c r="E144" s="106" t="str">
        <f>IFERROR(VLOOKUP($B144,'2a. Staff Data (FTFFT)'!$A:$N,7,0),"")</f>
        <v/>
      </c>
      <c r="F144" s="106" t="str">
        <f>IFERROR(VLOOKUP($B144,'2a. Staff Data (FTFFT)'!$A:$N,8,0),"")</f>
        <v/>
      </c>
      <c r="G144" s="107" t="str">
        <f>IFERROR(VLOOKUP($B144,'2a. Staff Data (FTFFT)'!$A:$N,9,0),"")</f>
        <v/>
      </c>
      <c r="H144" s="107" t="str">
        <f>IFERROR(VLOOKUP($B144,'2a. Staff Data (FTFFT)'!$A:$N,10,0),"")</f>
        <v/>
      </c>
      <c r="I144" s="107" t="str">
        <f>IFERROR(VLOOKUP($B144,'2a. Staff Data (FTFFT)'!$A:$N,11,0),"")</f>
        <v/>
      </c>
      <c r="J144" s="107" t="str">
        <f>IFERROR(VLOOKUP($B144,'2a. Staff Data (FTFFT)'!$A:$N,12,0),"")</f>
        <v/>
      </c>
      <c r="K144" s="107" t="str">
        <f>IFERROR(VLOOKUP($B144,'2a. Staff Data (FTFFT)'!$A:$N,13,0),"")</f>
        <v/>
      </c>
      <c r="L144" s="107" t="str">
        <f>IFERROR(VLOOKUP($B144,'2a. Staff Data (FTFFT)'!$A:$N,14,0),"")</f>
        <v/>
      </c>
      <c r="M144" s="84" t="s">
        <v>1</v>
      </c>
      <c r="N144" s="108"/>
      <c r="O144" s="108"/>
      <c r="P144" s="109"/>
      <c r="Q144" s="110">
        <f t="shared" si="12"/>
        <v>0</v>
      </c>
      <c r="R144" s="39" t="b">
        <f t="shared" si="13"/>
        <v>0</v>
      </c>
      <c r="S144" s="111"/>
    </row>
  </sheetData>
  <mergeCells count="1">
    <mergeCell ref="A5:N6"/>
  </mergeCells>
  <phoneticPr fontId="27" type="noConversion"/>
  <conditionalFormatting sqref="L5:L7">
    <cfRule type="containsText" dxfId="9" priority="1" operator="containsText" text="No">
      <formula>NOT(ISERROR(SEARCH("No",L5)))</formula>
    </cfRule>
  </conditionalFormatting>
  <conditionalFormatting sqref="R10:R144">
    <cfRule type="containsText" dxfId="8" priority="2" operator="containsText" text="Please check">
      <formula>NOT(ISERROR(SEARCH("Please check",R10)))</formula>
    </cfRule>
    <cfRule type="containsText" dxfId="7" priority="4" operator="containsText" text="FALSE">
      <formula>NOT(ISERROR(SEARCH("FALSE",R10)))</formula>
    </cfRule>
  </conditionalFormatting>
  <dataValidations count="2">
    <dataValidation type="decimal" allowBlank="1" showInputMessage="1" showErrorMessage="1" error="Staff FTE must be no larger than 1." sqref="P10:P144" xr:uid="{8D6DBFF1-356E-480F-888F-819593D0CAD5}">
      <formula1>0</formula1>
      <formula2>1</formula2>
    </dataValidation>
    <dataValidation type="custom" allowBlank="1" showInputMessage="1" showErrorMessage="1" error="Please only include FTFFT staff who were employed at the reference date" sqref="L5:L7" xr:uid="{E7D66C8E-E99F-4FBA-B462-E68D23A1A453}">
      <formula1>"""No"""</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4">
        <x14:dataValidation type="list" allowBlank="1" showInputMessage="1" showErrorMessage="1" xr:uid="{D5D9ED98-A6B3-4EA1-A7B3-885E71405327}">
          <x14:formula1>
            <xm:f>'3. Campuses (Optional)'!$A:$A</xm:f>
          </x14:formula1>
          <xm:sqref>N10:N144</xm:sqref>
        </x14:dataValidation>
        <x14:dataValidation type="list" allowBlank="1" showInputMessage="1" showErrorMessage="1" xr:uid="{14DF580C-C9A3-4DFA-A178-7CEEECFE09E1}">
          <x14:formula1>
            <xm:f>'Drop down list'!$A$2:$A$12</xm:f>
          </x14:formula1>
          <xm:sqref>M10:M144</xm:sqref>
        </x14:dataValidation>
        <x14:dataValidation type="list" allowBlank="1" showInputMessage="1" showErrorMessage="1" xr:uid="{E25698E1-9C40-4093-B0B0-CA61567A4F08}">
          <x14:formula1>
            <xm:f>'Drop down list'!$R$2:$R$12</xm:f>
          </x14:formula1>
          <xm:sqref>O10:O144</xm:sqref>
        </x14:dataValidation>
        <x14:dataValidation type="list" allowBlank="1" showInputMessage="1" showErrorMessage="1" xr:uid="{87A79B20-85F6-4ABA-8A0C-A45C363076D3}">
          <x14:formula1>
            <xm:f>'2a. Staff Data (FTFFT)'!$A:$A</xm:f>
          </x14:formula1>
          <xm:sqref>B10:B144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10080-6015-4765-8134-811688CFBBFF}">
  <sheetPr>
    <tabColor rgb="FFD6BBEB"/>
  </sheetPr>
  <dimension ref="A1:Q144"/>
  <sheetViews>
    <sheetView zoomScale="85" zoomScaleNormal="85" workbookViewId="0">
      <pane xSplit="2" ySplit="9" topLeftCell="C10" activePane="bottomRight" state="frozen"/>
      <selection activeCell="J10" sqref="J10"/>
      <selection pane="topRight" activeCell="J10" sqref="J10"/>
      <selection pane="bottomLeft" activeCell="J10" sqref="J10"/>
      <selection pane="bottomRight" activeCell="A9" sqref="A9"/>
    </sheetView>
  </sheetViews>
  <sheetFormatPr defaultRowHeight="16.5" x14ac:dyDescent="0.3"/>
  <cols>
    <col min="1" max="1" width="17.7109375" style="64" customWidth="1"/>
    <col min="2" max="2" width="29.5703125" style="64" customWidth="1"/>
    <col min="3" max="3" width="31.42578125" style="64" customWidth="1"/>
    <col min="4" max="4" width="27.85546875" style="64" customWidth="1"/>
    <col min="5" max="9" width="28.85546875" style="64" customWidth="1"/>
    <col min="10" max="10" width="25.42578125" style="64" customWidth="1"/>
    <col min="11" max="12" width="28.42578125" style="64" customWidth="1"/>
    <col min="13" max="13" width="44.42578125" style="64" customWidth="1"/>
    <col min="14" max="14" width="23.42578125" style="64" customWidth="1"/>
    <col min="15" max="15" width="20.7109375" style="64" hidden="1" customWidth="1"/>
    <col min="16" max="16" width="41.140625" style="95" customWidth="1"/>
    <col min="17" max="17" width="41.140625" style="67" customWidth="1"/>
    <col min="18" max="18" width="17.140625" style="64" customWidth="1"/>
    <col min="19" max="16384" width="9.140625" style="64"/>
  </cols>
  <sheetData>
    <row r="1" spans="1:17" ht="22.5" x14ac:dyDescent="0.25">
      <c r="A1" s="8" t="s">
        <v>219</v>
      </c>
      <c r="Q1" s="64"/>
    </row>
    <row r="2" spans="1:17" x14ac:dyDescent="0.2">
      <c r="A2" s="3" t="s">
        <v>165</v>
      </c>
      <c r="Q2" s="64"/>
    </row>
    <row r="3" spans="1:17" x14ac:dyDescent="0.25">
      <c r="A3" s="64" t="s">
        <v>207</v>
      </c>
      <c r="Q3" s="64"/>
    </row>
    <row r="4" spans="1:17" x14ac:dyDescent="0.25">
      <c r="A4" s="64" t="s">
        <v>221</v>
      </c>
      <c r="Q4" s="64"/>
    </row>
    <row r="5" spans="1:17" ht="16.5" customHeight="1" x14ac:dyDescent="0.25">
      <c r="A5" s="154" t="s">
        <v>222</v>
      </c>
      <c r="B5" s="154"/>
      <c r="C5" s="154"/>
      <c r="D5" s="154"/>
      <c r="E5" s="154"/>
      <c r="F5" s="154"/>
      <c r="G5" s="154"/>
      <c r="H5" s="154"/>
      <c r="I5" s="154"/>
      <c r="J5" s="154"/>
      <c r="K5" s="154"/>
      <c r="L5" s="95"/>
      <c r="Q5" s="64"/>
    </row>
    <row r="6" spans="1:17" x14ac:dyDescent="0.25">
      <c r="A6" s="154"/>
      <c r="B6" s="154"/>
      <c r="C6" s="154"/>
      <c r="D6" s="154"/>
      <c r="E6" s="154"/>
      <c r="F6" s="154"/>
      <c r="G6" s="154"/>
      <c r="H6" s="154"/>
      <c r="I6" s="154"/>
      <c r="J6" s="154"/>
      <c r="K6" s="154"/>
      <c r="L6" s="95"/>
      <c r="Q6" s="64"/>
    </row>
    <row r="7" spans="1:17" x14ac:dyDescent="0.25">
      <c r="A7" s="133" t="s">
        <v>404</v>
      </c>
      <c r="B7" s="95"/>
      <c r="C7" s="95"/>
      <c r="D7" s="95"/>
      <c r="E7" s="95"/>
      <c r="F7" s="95"/>
      <c r="G7" s="95"/>
      <c r="H7" s="95"/>
      <c r="I7" s="95"/>
      <c r="J7" s="95"/>
      <c r="K7" s="95"/>
      <c r="L7" s="95"/>
      <c r="Q7" s="64"/>
    </row>
    <row r="8" spans="1:17" ht="30" customHeight="1" thickBot="1" x14ac:dyDescent="0.3">
      <c r="A8" s="12" t="s">
        <v>406</v>
      </c>
      <c r="P8" s="64"/>
      <c r="Q8" s="64"/>
    </row>
    <row r="9" spans="1:17" s="11" customFormat="1" ht="63" customHeight="1" thickBot="1" x14ac:dyDescent="0.3">
      <c r="A9" s="40" t="s">
        <v>110</v>
      </c>
      <c r="B9" s="41" t="s">
        <v>140</v>
      </c>
      <c r="C9" s="25" t="s">
        <v>193</v>
      </c>
      <c r="D9" s="25" t="s">
        <v>194</v>
      </c>
      <c r="E9" s="25" t="s">
        <v>155</v>
      </c>
      <c r="F9" s="25" t="s">
        <v>130</v>
      </c>
      <c r="G9" s="25" t="s">
        <v>387</v>
      </c>
      <c r="H9" s="25" t="s">
        <v>388</v>
      </c>
      <c r="I9" s="25" t="s">
        <v>142</v>
      </c>
      <c r="J9" s="41" t="s">
        <v>118</v>
      </c>
      <c r="K9" s="41" t="s">
        <v>213</v>
      </c>
      <c r="L9" s="41" t="s">
        <v>365</v>
      </c>
      <c r="M9" s="41" t="s">
        <v>145</v>
      </c>
      <c r="N9" s="41" t="s">
        <v>117</v>
      </c>
      <c r="O9" s="41" t="s">
        <v>168</v>
      </c>
      <c r="P9" s="41" t="s">
        <v>169</v>
      </c>
      <c r="Q9" s="48" t="s">
        <v>363</v>
      </c>
    </row>
    <row r="10" spans="1:17" x14ac:dyDescent="0.25">
      <c r="A10" s="97" t="str">
        <f t="shared" ref="A10:A73" si="0">RIGHT(B10,4)</f>
        <v>2023</v>
      </c>
      <c r="B10" s="62" t="s">
        <v>250</v>
      </c>
      <c r="C10" s="97" t="str">
        <f>IFERROR(VLOOKUP($B10,'2b. Staff Data (Casual)'!$A:$K,5,0),"")</f>
        <v>AQF 9 - Masters Degree</v>
      </c>
      <c r="D10" s="97" t="str">
        <f>IFERROR(VLOOKUP($B10,'2b. Staff Data (Casual)'!$A:$K,6,0),"")</f>
        <v>None</v>
      </c>
      <c r="E10" s="97" t="str">
        <f>IFERROR(VLOOKUP($B10,'2b. Staff Data (Casual)'!$A:$K,7,0),"")</f>
        <v>PSY13122155589</v>
      </c>
      <c r="F10" s="97" t="str">
        <f>IFERROR(VLOOKUP($B10,'2b. Staff Data (Casual)'!$A:$K,8,0),"")</f>
        <v>None</v>
      </c>
      <c r="G10" s="97" t="str">
        <f>IFERROR(VLOOKUP($B10,'2b. Staff Data (Casual)'!$A:$K,9,0),"")</f>
        <v>Select from list</v>
      </c>
      <c r="H10" s="97" t="str">
        <f>IFERROR(VLOOKUP($B10,'2b. Staff Data (Casual)'!$A:$K,10,0),"")</f>
        <v>Select from list</v>
      </c>
      <c r="I10" s="97" t="str">
        <f>IFERROR(VLOOKUP($B10,'2b. Staff Data (Casual)'!$A:$K,11,0),"")</f>
        <v>Yes</v>
      </c>
      <c r="J10" s="62" t="s">
        <v>2</v>
      </c>
      <c r="K10" s="72" t="s">
        <v>292</v>
      </c>
      <c r="L10" s="72" t="s">
        <v>129</v>
      </c>
      <c r="M10" s="62">
        <v>1150</v>
      </c>
      <c r="N10" s="112">
        <f>M10/'1. Your Institution'!$B$9</f>
        <v>0.66666666666666663</v>
      </c>
      <c r="O10" s="98">
        <f t="shared" ref="O10:O41" si="1">SUMIF(B:B,$B10,M:M)</f>
        <v>1650</v>
      </c>
      <c r="P10" s="51" t="str">
        <f>IF(O10&gt;'1. Your Institution'!$B$9,"This casual staff member has exceeded the limit of total annual work hours. Please check that the data are correct.",IF(O10&lt;'1. Your Institution'!$B$9,"",IF(O10="","")))</f>
        <v/>
      </c>
      <c r="Q10" s="62"/>
    </row>
    <row r="11" spans="1:17" x14ac:dyDescent="0.25">
      <c r="A11" s="100" t="str">
        <f t="shared" si="0"/>
        <v>2023</v>
      </c>
      <c r="B11" s="62" t="s">
        <v>250</v>
      </c>
      <c r="C11" s="97" t="str">
        <f>IFERROR(VLOOKUP($B11,'2b. Staff Data (Casual)'!$A:$K,5,0),"")</f>
        <v>AQF 9 - Masters Degree</v>
      </c>
      <c r="D11" s="97" t="str">
        <f>IFERROR(VLOOKUP($B11,'2b. Staff Data (Casual)'!$A:$K,6,0),"")</f>
        <v>None</v>
      </c>
      <c r="E11" s="97" t="str">
        <f>IFERROR(VLOOKUP($B11,'2b. Staff Data (Casual)'!$A:$K,7,0),"")</f>
        <v>PSY13122155589</v>
      </c>
      <c r="F11" s="97" t="str">
        <f>IFERROR(VLOOKUP($B11,'2b. Staff Data (Casual)'!$A:$K,8,0),"")</f>
        <v>None</v>
      </c>
      <c r="G11" s="97" t="str">
        <f>IFERROR(VLOOKUP($B11,'2b. Staff Data (Casual)'!$A:$K,9,0),"")</f>
        <v>Select from list</v>
      </c>
      <c r="H11" s="97" t="str">
        <f>IFERROR(VLOOKUP($B11,'2b. Staff Data (Casual)'!$A:$K,10,0),"")</f>
        <v>Select from list</v>
      </c>
      <c r="I11" s="97" t="str">
        <f>IFERROR(VLOOKUP($B11,'2b. Staff Data (Casual)'!$A:$K,11,0),"")</f>
        <v>Yes</v>
      </c>
      <c r="J11" s="62" t="s">
        <v>2</v>
      </c>
      <c r="K11" s="72" t="s">
        <v>292</v>
      </c>
      <c r="L11" s="72" t="s">
        <v>129</v>
      </c>
      <c r="M11" s="61">
        <v>500</v>
      </c>
      <c r="N11" s="113">
        <f>M11/'1. Your Institution'!$B$9</f>
        <v>0.28985507246376813</v>
      </c>
      <c r="O11" s="101">
        <f t="shared" si="1"/>
        <v>1650</v>
      </c>
      <c r="P11" s="32" t="str">
        <f>IF(O11&gt;'1. Your Institution'!$B$9,"This casual staff member has exceeded the limit of total annual work hours. Please check that the data are correct.",IF(O11&lt;'1. Your Institution'!$B$9,"",IF(O11="","")))</f>
        <v/>
      </c>
      <c r="Q11" s="61"/>
    </row>
    <row r="12" spans="1:17" x14ac:dyDescent="0.25">
      <c r="A12" s="100" t="str">
        <f t="shared" si="0"/>
        <v>2023</v>
      </c>
      <c r="B12" s="61" t="s">
        <v>278</v>
      </c>
      <c r="C12" s="97" t="str">
        <f>IFERROR(VLOOKUP($B12,'2b. Staff Data (Casual)'!$A:$K,5,0),"")</f>
        <v>AQF 9 - Masters Degree</v>
      </c>
      <c r="D12" s="97" t="str">
        <f>IFERROR(VLOOKUP($B12,'2b. Staff Data (Casual)'!$A:$K,6,0),"")</f>
        <v>None</v>
      </c>
      <c r="E12" s="97" t="str">
        <f>IFERROR(VLOOKUP($B12,'2b. Staff Data (Casual)'!$A:$K,7,0),"")</f>
        <v>PSY12315454586</v>
      </c>
      <c r="F12" s="97" t="str">
        <f>IFERROR(VLOOKUP($B12,'2b. Staff Data (Casual)'!$A:$K,8,0),"")</f>
        <v>None</v>
      </c>
      <c r="G12" s="97" t="str">
        <f>IFERROR(VLOOKUP($B12,'2b. Staff Data (Casual)'!$A:$K,9,0),"")</f>
        <v>Select from list</v>
      </c>
      <c r="H12" s="97" t="str">
        <f>IFERROR(VLOOKUP($B12,'2b. Staff Data (Casual)'!$A:$K,10,0),"")</f>
        <v>Select from list</v>
      </c>
      <c r="I12" s="97" t="str">
        <f>IFERROR(VLOOKUP($B12,'2b. Staff Data (Casual)'!$A:$K,11,0),"")</f>
        <v>No</v>
      </c>
      <c r="J12" s="62" t="s">
        <v>2</v>
      </c>
      <c r="K12" s="72" t="s">
        <v>292</v>
      </c>
      <c r="L12" s="72" t="s">
        <v>129</v>
      </c>
      <c r="M12" s="61">
        <v>1055</v>
      </c>
      <c r="N12" s="113">
        <f>M12/'1. Your Institution'!$B$9</f>
        <v>0.61159420289855071</v>
      </c>
      <c r="O12" s="101">
        <f t="shared" si="1"/>
        <v>1605</v>
      </c>
      <c r="P12" s="32" t="str">
        <f>IF(O12&gt;'1. Your Institution'!$B$9,"This casual staff member has exceeded the limit of total annual work hours. Please check that the data are correct.",IF(O12&lt;'1. Your Institution'!$B$9,"",IF(O12="","")))</f>
        <v/>
      </c>
      <c r="Q12" s="61"/>
    </row>
    <row r="13" spans="1:17" x14ac:dyDescent="0.25">
      <c r="A13" s="100" t="str">
        <f>RIGHT(B13,4)</f>
        <v>2023</v>
      </c>
      <c r="B13" s="61" t="s">
        <v>278</v>
      </c>
      <c r="C13" s="97" t="str">
        <f>IFERROR(VLOOKUP($B13,'2b. Staff Data (Casual)'!$A:$K,5,0),"")</f>
        <v>AQF 9 - Masters Degree</v>
      </c>
      <c r="D13" s="97" t="str">
        <f>IFERROR(VLOOKUP($B13,'2b. Staff Data (Casual)'!$A:$K,6,0),"")</f>
        <v>None</v>
      </c>
      <c r="E13" s="97" t="str">
        <f>IFERROR(VLOOKUP($B13,'2b. Staff Data (Casual)'!$A:$K,7,0),"")</f>
        <v>PSY12315454586</v>
      </c>
      <c r="F13" s="97" t="str">
        <f>IFERROR(VLOOKUP($B13,'2b. Staff Data (Casual)'!$A:$K,8,0),"")</f>
        <v>None</v>
      </c>
      <c r="G13" s="97" t="str">
        <f>IFERROR(VLOOKUP($B13,'2b. Staff Data (Casual)'!$A:$K,9,0),"")</f>
        <v>Select from list</v>
      </c>
      <c r="H13" s="97" t="str">
        <f>IFERROR(VLOOKUP($B13,'2b. Staff Data (Casual)'!$A:$K,10,0),"")</f>
        <v>Select from list</v>
      </c>
      <c r="I13" s="97" t="str">
        <f>IFERROR(VLOOKUP($B13,'2b. Staff Data (Casual)'!$A:$K,11,0),"")</f>
        <v>No</v>
      </c>
      <c r="J13" s="62" t="s">
        <v>8</v>
      </c>
      <c r="K13" s="72" t="s">
        <v>292</v>
      </c>
      <c r="L13" s="72" t="s">
        <v>128</v>
      </c>
      <c r="M13" s="61">
        <v>550</v>
      </c>
      <c r="N13" s="113">
        <f>M13/'1. Your Institution'!$B$9</f>
        <v>0.3188405797101449</v>
      </c>
      <c r="O13" s="101">
        <f t="shared" si="1"/>
        <v>1605</v>
      </c>
      <c r="P13" s="32" t="str">
        <f>IF(O13&gt;'1. Your Institution'!$B$9,"This casual staff member has exceeded the limit of total annual work hours. Please check that the data are correct.",IF(O13&lt;'1. Your Institution'!$B$9,"",IF(O13="","")))</f>
        <v/>
      </c>
      <c r="Q13" s="61"/>
    </row>
    <row r="14" spans="1:17" x14ac:dyDescent="0.25">
      <c r="A14" s="100" t="str">
        <f>RIGHT(B14,4)</f>
        <v>2023</v>
      </c>
      <c r="B14" s="61" t="s">
        <v>279</v>
      </c>
      <c r="C14" s="97" t="str">
        <f>IFERROR(VLOOKUP($B14,'2b. Staff Data (Casual)'!$A:$K,5,0),"")</f>
        <v>AQF 10 - Doctoral Degree</v>
      </c>
      <c r="D14" s="97" t="str">
        <f>IFERROR(VLOOKUP($B14,'2b. Staff Data (Casual)'!$A:$K,6,0),"")</f>
        <v>None</v>
      </c>
      <c r="E14" s="97" t="str">
        <f>IFERROR(VLOOKUP($B14,'2b. Staff Data (Casual)'!$A:$K,7,0),"")</f>
        <v>PSY12315454788</v>
      </c>
      <c r="F14" s="97" t="str">
        <f>IFERROR(VLOOKUP($B14,'2b. Staff Data (Casual)'!$A:$K,8,0),"")</f>
        <v>Clinical psychology</v>
      </c>
      <c r="G14" s="97" t="str">
        <f>IFERROR(VLOOKUP($B14,'2b. Staff Data (Casual)'!$A:$K,9,0),"")</f>
        <v>Select from list</v>
      </c>
      <c r="H14" s="97" t="str">
        <f>IFERROR(VLOOKUP($B14,'2b. Staff Data (Casual)'!$A:$K,10,0),"")</f>
        <v>Select from list</v>
      </c>
      <c r="I14" s="97" t="str">
        <f>IFERROR(VLOOKUP($B14,'2b. Staff Data (Casual)'!$A:$K,11,0),"")</f>
        <v>Yes</v>
      </c>
      <c r="J14" s="62" t="s">
        <v>8</v>
      </c>
      <c r="K14" s="72" t="s">
        <v>292</v>
      </c>
      <c r="L14" s="72" t="s">
        <v>128</v>
      </c>
      <c r="M14" s="61">
        <v>1000</v>
      </c>
      <c r="N14" s="113">
        <f>M14/'1. Your Institution'!$B$9</f>
        <v>0.57971014492753625</v>
      </c>
      <c r="O14" s="101">
        <f t="shared" si="1"/>
        <v>1580</v>
      </c>
      <c r="P14" s="32" t="str">
        <f>IF(O14&gt;'1. Your Institution'!$B$9,"This casual staff member has exceeded the limit of total annual work hours. Please check that the data are correct.",IF(O14&lt;'1. Your Institution'!$B$9,"",IF(O14="","")))</f>
        <v/>
      </c>
      <c r="Q14" s="61"/>
    </row>
    <row r="15" spans="1:17" x14ac:dyDescent="0.25">
      <c r="A15" s="100" t="str">
        <f t="shared" si="0"/>
        <v>2023</v>
      </c>
      <c r="B15" s="61" t="s">
        <v>279</v>
      </c>
      <c r="C15" s="97" t="str">
        <f>IFERROR(VLOOKUP($B15,'2b. Staff Data (Casual)'!$A:$K,5,0),"")</f>
        <v>AQF 10 - Doctoral Degree</v>
      </c>
      <c r="D15" s="97" t="str">
        <f>IFERROR(VLOOKUP($B15,'2b. Staff Data (Casual)'!$A:$K,6,0),"")</f>
        <v>None</v>
      </c>
      <c r="E15" s="97" t="str">
        <f>IFERROR(VLOOKUP($B15,'2b. Staff Data (Casual)'!$A:$K,7,0),"")</f>
        <v>PSY12315454788</v>
      </c>
      <c r="F15" s="97" t="str">
        <f>IFERROR(VLOOKUP($B15,'2b. Staff Data (Casual)'!$A:$K,8,0),"")</f>
        <v>Clinical psychology</v>
      </c>
      <c r="G15" s="97" t="str">
        <f>IFERROR(VLOOKUP($B15,'2b. Staff Data (Casual)'!$A:$K,9,0),"")</f>
        <v>Select from list</v>
      </c>
      <c r="H15" s="97" t="str">
        <f>IFERROR(VLOOKUP($B15,'2b. Staff Data (Casual)'!$A:$K,10,0),"")</f>
        <v>Select from list</v>
      </c>
      <c r="I15" s="97" t="str">
        <f>IFERROR(VLOOKUP($B15,'2b. Staff Data (Casual)'!$A:$K,11,0),"")</f>
        <v>Yes</v>
      </c>
      <c r="J15" s="62" t="s">
        <v>8</v>
      </c>
      <c r="K15" s="72" t="s">
        <v>292</v>
      </c>
      <c r="L15" s="72" t="s">
        <v>128</v>
      </c>
      <c r="M15" s="61">
        <v>580</v>
      </c>
      <c r="N15" s="113">
        <f>M15/'1. Your Institution'!$B$9</f>
        <v>0.336231884057971</v>
      </c>
      <c r="O15" s="101">
        <f t="shared" si="1"/>
        <v>1580</v>
      </c>
      <c r="P15" s="32" t="str">
        <f>IF(O15&gt;'1. Your Institution'!$B$9,"This casual staff member has exceeded the limit of total annual work hours. Please check that the data are correct.",IF(O15&lt;'1. Your Institution'!$B$9,"",IF(O15="","")))</f>
        <v/>
      </c>
      <c r="Q15" s="61"/>
    </row>
    <row r="16" spans="1:17" x14ac:dyDescent="0.25">
      <c r="A16" s="100" t="str">
        <f t="shared" si="0"/>
        <v>2023</v>
      </c>
      <c r="B16" s="61" t="s">
        <v>280</v>
      </c>
      <c r="C16" s="97" t="str">
        <f>IFERROR(VLOOKUP($B16,'2b. Staff Data (Casual)'!$A:$K,5,0),"")</f>
        <v>AQF 9 - Masters Degree</v>
      </c>
      <c r="D16" s="97" t="str">
        <f>IFERROR(VLOOKUP($B16,'2b. Staff Data (Casual)'!$A:$K,6,0),"")</f>
        <v>None</v>
      </c>
      <c r="E16" s="97" t="str">
        <f>IFERROR(VLOOKUP($B16,'2b. Staff Data (Casual)'!$A:$K,7,0),"")</f>
        <v>PSY21658786446</v>
      </c>
      <c r="F16" s="97" t="str">
        <f>IFERROR(VLOOKUP($B16,'2b. Staff Data (Casual)'!$A:$K,8,0),"")</f>
        <v>Clinical psychology</v>
      </c>
      <c r="G16" s="97" t="str">
        <f>IFERROR(VLOOKUP($B16,'2b. Staff Data (Casual)'!$A:$K,9,0),"")</f>
        <v>Select from list</v>
      </c>
      <c r="H16" s="97" t="str">
        <f>IFERROR(VLOOKUP($B16,'2b. Staff Data (Casual)'!$A:$K,10,0),"")</f>
        <v>Select from list</v>
      </c>
      <c r="I16" s="97" t="str">
        <f>IFERROR(VLOOKUP($B16,'2b. Staff Data (Casual)'!$A:$K,11,0),"")</f>
        <v>No</v>
      </c>
      <c r="J16" s="62" t="s">
        <v>8</v>
      </c>
      <c r="K16" s="72" t="s">
        <v>292</v>
      </c>
      <c r="L16" s="72" t="s">
        <v>128</v>
      </c>
      <c r="M16" s="61">
        <v>863</v>
      </c>
      <c r="N16" s="113">
        <f>M16/'1. Your Institution'!$B$9</f>
        <v>0.50028985507246382</v>
      </c>
      <c r="O16" s="101">
        <f t="shared" si="1"/>
        <v>863</v>
      </c>
      <c r="P16" s="32" t="str">
        <f>IF(O16&gt;'1. Your Institution'!$B$9,"This casual staff member has exceeded the limit of total annual work hours. Please check that the data are correct.",IF(O16&lt;'1. Your Institution'!$B$9,"",IF(O16="","")))</f>
        <v/>
      </c>
      <c r="Q16" s="61"/>
    </row>
    <row r="17" spans="1:17" x14ac:dyDescent="0.25">
      <c r="A17" s="100" t="str">
        <f t="shared" ref="A17:A27" si="2">RIGHT(B17,4)</f>
        <v>2023</v>
      </c>
      <c r="B17" s="61" t="s">
        <v>301</v>
      </c>
      <c r="C17" s="97" t="str">
        <f>IFERROR(VLOOKUP($B17,'2b. Staff Data (Casual)'!$A:$K,5,0),"")</f>
        <v>AQF 10 - Doctoral Degree</v>
      </c>
      <c r="D17" s="97" t="str">
        <f>IFERROR(VLOOKUP($B17,'2b. Staff Data (Casual)'!$A:$K,6,0),"")</f>
        <v>None</v>
      </c>
      <c r="E17" s="97" t="str">
        <f>IFERROR(VLOOKUP($B17,'2b. Staff Data (Casual)'!$A:$K,7,0),"")</f>
        <v>PSY87846152166</v>
      </c>
      <c r="F17" s="97" t="str">
        <f>IFERROR(VLOOKUP($B17,'2b. Staff Data (Casual)'!$A:$K,8,0),"")</f>
        <v>Clinical psychology</v>
      </c>
      <c r="G17" s="97" t="str">
        <f>IFERROR(VLOOKUP($B17,'2b. Staff Data (Casual)'!$A:$K,9,0),"")</f>
        <v>Select from list</v>
      </c>
      <c r="H17" s="97" t="str">
        <f>IFERROR(VLOOKUP($B17,'2b. Staff Data (Casual)'!$A:$K,10,0),"")</f>
        <v>Select from list</v>
      </c>
      <c r="I17" s="97" t="str">
        <f>IFERROR(VLOOKUP($B17,'2b. Staff Data (Casual)'!$A:$K,11,0),"")</f>
        <v>No</v>
      </c>
      <c r="J17" s="62" t="s">
        <v>8</v>
      </c>
      <c r="K17" s="72" t="s">
        <v>292</v>
      </c>
      <c r="L17" s="72" t="s">
        <v>128</v>
      </c>
      <c r="M17" s="61">
        <v>305</v>
      </c>
      <c r="N17" s="113">
        <f>M17/'1. Your Institution'!$B$9</f>
        <v>0.17681159420289855</v>
      </c>
      <c r="O17" s="101">
        <f t="shared" si="1"/>
        <v>555</v>
      </c>
      <c r="P17" s="32" t="str">
        <f>IF(O17&gt;'1. Your Institution'!$B$9,"This casual staff member has exceeded the limit of total annual work hours. Please check that the data are correct.",IF(O17&lt;'1. Your Institution'!$B$9,"",IF(O17="","")))</f>
        <v/>
      </c>
      <c r="Q17" s="61"/>
    </row>
    <row r="18" spans="1:17" x14ac:dyDescent="0.25">
      <c r="A18" s="100" t="str">
        <f t="shared" si="2"/>
        <v>2023</v>
      </c>
      <c r="B18" s="61" t="s">
        <v>301</v>
      </c>
      <c r="C18" s="97" t="str">
        <f>IFERROR(VLOOKUP($B18,'2b. Staff Data (Casual)'!$A:$K,5,0),"")</f>
        <v>AQF 10 - Doctoral Degree</v>
      </c>
      <c r="D18" s="97" t="str">
        <f>IFERROR(VLOOKUP($B18,'2b. Staff Data (Casual)'!$A:$K,6,0),"")</f>
        <v>None</v>
      </c>
      <c r="E18" s="97" t="str">
        <f>IFERROR(VLOOKUP($B18,'2b. Staff Data (Casual)'!$A:$K,7,0),"")</f>
        <v>PSY87846152166</v>
      </c>
      <c r="F18" s="97" t="str">
        <f>IFERROR(VLOOKUP($B18,'2b. Staff Data (Casual)'!$A:$K,8,0),"")</f>
        <v>Clinical psychology</v>
      </c>
      <c r="G18" s="97" t="str">
        <f>IFERROR(VLOOKUP($B18,'2b. Staff Data (Casual)'!$A:$K,9,0),"")</f>
        <v>Select from list</v>
      </c>
      <c r="H18" s="97" t="str">
        <f>IFERROR(VLOOKUP($B18,'2b. Staff Data (Casual)'!$A:$K,10,0),"")</f>
        <v>Select from list</v>
      </c>
      <c r="I18" s="97" t="str">
        <f>IFERROR(VLOOKUP($B18,'2b. Staff Data (Casual)'!$A:$K,11,0),"")</f>
        <v>No</v>
      </c>
      <c r="J18" s="62" t="s">
        <v>8</v>
      </c>
      <c r="K18" s="72" t="s">
        <v>292</v>
      </c>
      <c r="L18" s="72" t="s">
        <v>128</v>
      </c>
      <c r="M18" s="61">
        <v>250</v>
      </c>
      <c r="N18" s="113">
        <f>M18/'1. Your Institution'!$B$9</f>
        <v>0.14492753623188406</v>
      </c>
      <c r="O18" s="101">
        <f t="shared" si="1"/>
        <v>555</v>
      </c>
      <c r="P18" s="32" t="str">
        <f>IF(O18&gt;'1. Your Institution'!$B$9,"This casual staff member has exceeded the limit of total annual work hours. Please check that the data are correct.",IF(O18&lt;'1. Your Institution'!$B$9,"",IF(O18="","")))</f>
        <v/>
      </c>
      <c r="Q18" s="61"/>
    </row>
    <row r="19" spans="1:17" x14ac:dyDescent="0.25">
      <c r="A19" s="100" t="str">
        <f t="shared" si="2"/>
        <v>2023</v>
      </c>
      <c r="B19" s="61" t="s">
        <v>251</v>
      </c>
      <c r="C19" s="97" t="str">
        <f>IFERROR(VLOOKUP($B19,'2b. Staff Data (Casual)'!$A:$K,5,0),"")</f>
        <v>AQF 10 - Doctoral Degree</v>
      </c>
      <c r="D19" s="97" t="str">
        <f>IFERROR(VLOOKUP($B19,'2b. Staff Data (Casual)'!$A:$K,6,0),"")</f>
        <v>None</v>
      </c>
      <c r="E19" s="97" t="str">
        <f>IFERROR(VLOOKUP($B19,'2b. Staff Data (Casual)'!$A:$K,7,0),"")</f>
        <v>PSY35445555566</v>
      </c>
      <c r="F19" s="97" t="str">
        <f>IFERROR(VLOOKUP($B19,'2b. Staff Data (Casual)'!$A:$K,8,0),"")</f>
        <v>Clinical psychology</v>
      </c>
      <c r="G19" s="97" t="str">
        <f>IFERROR(VLOOKUP($B19,'2b. Staff Data (Casual)'!$A:$K,9,0),"")</f>
        <v>Community psychology </v>
      </c>
      <c r="H19" s="97" t="str">
        <f>IFERROR(VLOOKUP($B19,'2b. Staff Data (Casual)'!$A:$K,10,0),"")</f>
        <v>Select from list</v>
      </c>
      <c r="I19" s="97" t="str">
        <f>IFERROR(VLOOKUP($B19,'2b. Staff Data (Casual)'!$A:$K,11,0),"")</f>
        <v>No</v>
      </c>
      <c r="J19" s="62" t="s">
        <v>8</v>
      </c>
      <c r="K19" s="72" t="s">
        <v>292</v>
      </c>
      <c r="L19" s="72" t="s">
        <v>128</v>
      </c>
      <c r="M19" s="61">
        <v>500</v>
      </c>
      <c r="N19" s="113">
        <f>M19/'1. Your Institution'!$B$9</f>
        <v>0.28985507246376813</v>
      </c>
      <c r="O19" s="101">
        <f t="shared" si="1"/>
        <v>500</v>
      </c>
      <c r="P19" s="32" t="str">
        <f>IF(O19&gt;'1. Your Institution'!$B$9,"This casual staff member has exceeded the limit of total annual work hours. Please check that the data are correct.",IF(O19&lt;'1. Your Institution'!$B$9,"",IF(O19="","")))</f>
        <v/>
      </c>
      <c r="Q19" s="61"/>
    </row>
    <row r="20" spans="1:17" x14ac:dyDescent="0.25">
      <c r="A20" s="100" t="str">
        <f t="shared" si="2"/>
        <v>2023</v>
      </c>
      <c r="B20" s="61" t="s">
        <v>302</v>
      </c>
      <c r="C20" s="97" t="str">
        <f>IFERROR(VLOOKUP($B20,'2b. Staff Data (Casual)'!$A:$K,5,0),"")</f>
        <v>AQF 9 - Masters Degree</v>
      </c>
      <c r="D20" s="97" t="str">
        <f>IFERROR(VLOOKUP($B20,'2b. Staff Data (Casual)'!$A:$K,6,0),"")</f>
        <v>None</v>
      </c>
      <c r="E20" s="97" t="str">
        <f>IFERROR(VLOOKUP($B20,'2b. Staff Data (Casual)'!$A:$K,7,0),"")</f>
        <v>PSY45565156156</v>
      </c>
      <c r="F20" s="97" t="str">
        <f>IFERROR(VLOOKUP($B20,'2b. Staff Data (Casual)'!$A:$K,8,0),"")</f>
        <v>Clinical psychology</v>
      </c>
      <c r="G20" s="97" t="str">
        <f>IFERROR(VLOOKUP($B20,'2b. Staff Data (Casual)'!$A:$K,9,0),"")</f>
        <v>Select from list</v>
      </c>
      <c r="H20" s="97" t="str">
        <f>IFERROR(VLOOKUP($B20,'2b. Staff Data (Casual)'!$A:$K,10,0),"")</f>
        <v>Select from list</v>
      </c>
      <c r="I20" s="97" t="str">
        <f>IFERROR(VLOOKUP($B20,'2b. Staff Data (Casual)'!$A:$K,11,0),"")</f>
        <v>No</v>
      </c>
      <c r="J20" s="62" t="s">
        <v>8</v>
      </c>
      <c r="K20" s="72" t="s">
        <v>292</v>
      </c>
      <c r="L20" s="72" t="s">
        <v>128</v>
      </c>
      <c r="M20" s="61">
        <v>250</v>
      </c>
      <c r="N20" s="113">
        <f>M20/'1. Your Institution'!$B$9</f>
        <v>0.14492753623188406</v>
      </c>
      <c r="O20" s="101">
        <f t="shared" si="1"/>
        <v>250</v>
      </c>
      <c r="P20" s="32" t="str">
        <f>IF(O20&gt;'1. Your Institution'!$B$9,"This casual staff member has exceeded the limit of total annual work hours. Please check that the data are correct.",IF(O20&lt;'1. Your Institution'!$B$9,"",IF(O20="","")))</f>
        <v/>
      </c>
      <c r="Q20" s="61"/>
    </row>
    <row r="21" spans="1:17" x14ac:dyDescent="0.25">
      <c r="A21" s="100" t="str">
        <f t="shared" si="2"/>
        <v>2023</v>
      </c>
      <c r="B21" s="61" t="s">
        <v>324</v>
      </c>
      <c r="C21" s="97" t="str">
        <f>IFERROR(VLOOKUP($B21,'2b. Staff Data (Casual)'!$A:$K,5,0),"")</f>
        <v>AQF 10 - Doctoral Degree</v>
      </c>
      <c r="D21" s="97" t="str">
        <f>IFERROR(VLOOKUP($B21,'2b. Staff Data (Casual)'!$A:$K,6,0),"")</f>
        <v>None</v>
      </c>
      <c r="E21" s="97" t="str">
        <f>IFERROR(VLOOKUP($B21,'2b. Staff Data (Casual)'!$A:$K,7,0),"")</f>
        <v>PSY41536151664</v>
      </c>
      <c r="F21" s="97" t="str">
        <f>IFERROR(VLOOKUP($B21,'2b. Staff Data (Casual)'!$A:$K,8,0),"")</f>
        <v>None</v>
      </c>
      <c r="G21" s="97" t="str">
        <f>IFERROR(VLOOKUP($B21,'2b. Staff Data (Casual)'!$A:$K,9,0),"")</f>
        <v>Select from list</v>
      </c>
      <c r="H21" s="97" t="str">
        <f>IFERROR(VLOOKUP($B21,'2b. Staff Data (Casual)'!$A:$K,10,0),"")</f>
        <v>Select from list</v>
      </c>
      <c r="I21" s="97" t="str">
        <f>IFERROR(VLOOKUP($B21,'2b. Staff Data (Casual)'!$A:$K,11,0),"")</f>
        <v>Yes</v>
      </c>
      <c r="J21" s="62" t="s">
        <v>4</v>
      </c>
      <c r="K21" s="72" t="s">
        <v>292</v>
      </c>
      <c r="L21" s="72" t="s">
        <v>129</v>
      </c>
      <c r="M21" s="61">
        <v>863</v>
      </c>
      <c r="N21" s="113">
        <f>M21/'1. Your Institution'!$B$9</f>
        <v>0.50028985507246382</v>
      </c>
      <c r="O21" s="101">
        <f t="shared" si="1"/>
        <v>863</v>
      </c>
      <c r="P21" s="32" t="str">
        <f>IF(O21&gt;'1. Your Institution'!$B$9,"This casual staff member has exceeded the limit of total annual work hours. Please check that the data are correct.",IF(O21&lt;'1. Your Institution'!$B$9,"",IF(O21="","")))</f>
        <v/>
      </c>
      <c r="Q21" s="61"/>
    </row>
    <row r="22" spans="1:17" x14ac:dyDescent="0.25">
      <c r="A22" s="100" t="str">
        <f t="shared" si="2"/>
        <v>2023</v>
      </c>
      <c r="B22" s="61" t="s">
        <v>325</v>
      </c>
      <c r="C22" s="97" t="str">
        <f>IFERROR(VLOOKUP($B22,'2b. Staff Data (Casual)'!$A:$K,5,0),"")</f>
        <v>AQF 9 - Masters Degree</v>
      </c>
      <c r="D22" s="97" t="str">
        <f>IFERROR(VLOOKUP($B22,'2b. Staff Data (Casual)'!$A:$K,6,0),"")</f>
        <v>None</v>
      </c>
      <c r="E22" s="97" t="str">
        <f>IFERROR(VLOOKUP($B22,'2b. Staff Data (Casual)'!$A:$K,7,0),"")</f>
        <v>PSY16516518787</v>
      </c>
      <c r="F22" s="97" t="str">
        <f>IFERROR(VLOOKUP($B22,'2b. Staff Data (Casual)'!$A:$K,8,0),"")</f>
        <v>None</v>
      </c>
      <c r="G22" s="97" t="str">
        <f>IFERROR(VLOOKUP($B22,'2b. Staff Data (Casual)'!$A:$K,9,0),"")</f>
        <v>Select from list</v>
      </c>
      <c r="H22" s="97" t="str">
        <f>IFERROR(VLOOKUP($B22,'2b. Staff Data (Casual)'!$A:$K,10,0),"")</f>
        <v>Select from list</v>
      </c>
      <c r="I22" s="97" t="str">
        <f>IFERROR(VLOOKUP($B22,'2b. Staff Data (Casual)'!$A:$K,11,0),"")</f>
        <v>Yes</v>
      </c>
      <c r="J22" s="62" t="s">
        <v>4</v>
      </c>
      <c r="K22" s="72" t="s">
        <v>292</v>
      </c>
      <c r="L22" s="72" t="s">
        <v>129</v>
      </c>
      <c r="M22" s="61">
        <v>863</v>
      </c>
      <c r="N22" s="113">
        <f>M22/'1. Your Institution'!$B$9</f>
        <v>0.50028985507246382</v>
      </c>
      <c r="O22" s="101">
        <f t="shared" si="1"/>
        <v>863</v>
      </c>
      <c r="P22" s="32" t="str">
        <f>IF(O22&gt;'1. Your Institution'!$B$9,"This casual staff member has exceeded the limit of total annual work hours. Please check that the data are correct.",IF(O22&lt;'1. Your Institution'!$B$9,"",IF(O22="","")))</f>
        <v/>
      </c>
      <c r="Q22" s="61"/>
    </row>
    <row r="23" spans="1:17" x14ac:dyDescent="0.25">
      <c r="A23" s="100" t="str">
        <f t="shared" si="2"/>
        <v>2023</v>
      </c>
      <c r="B23" s="61" t="s">
        <v>326</v>
      </c>
      <c r="C23" s="97" t="str">
        <f>IFERROR(VLOOKUP($B23,'2b. Staff Data (Casual)'!$A:$K,5,0),"")</f>
        <v>AQF 8 - Bachelor Honours Degree, Graduate Certificate, Graduate Diploma</v>
      </c>
      <c r="D23" s="97" t="str">
        <f>IFERROR(VLOOKUP($B23,'2b. Staff Data (Casual)'!$A:$K,6,0),"")</f>
        <v>None</v>
      </c>
      <c r="E23" s="97" t="str">
        <f>IFERROR(VLOOKUP($B23,'2b. Staff Data (Casual)'!$A:$K,7,0),"")</f>
        <v>PSY84943651656</v>
      </c>
      <c r="F23" s="97" t="str">
        <f>IFERROR(VLOOKUP($B23,'2b. Staff Data (Casual)'!$A:$K,8,0),"")</f>
        <v>None</v>
      </c>
      <c r="G23" s="97" t="str">
        <f>IFERROR(VLOOKUP($B23,'2b. Staff Data (Casual)'!$A:$K,9,0),"")</f>
        <v>Select from list</v>
      </c>
      <c r="H23" s="97" t="str">
        <f>IFERROR(VLOOKUP($B23,'2b. Staff Data (Casual)'!$A:$K,10,0),"")</f>
        <v>Select from list</v>
      </c>
      <c r="I23" s="97" t="str">
        <f>IFERROR(VLOOKUP($B23,'2b. Staff Data (Casual)'!$A:$K,11,0),"")</f>
        <v>No</v>
      </c>
      <c r="J23" s="62" t="s">
        <v>4</v>
      </c>
      <c r="K23" s="72" t="s">
        <v>292</v>
      </c>
      <c r="L23" s="72" t="s">
        <v>129</v>
      </c>
      <c r="M23" s="61">
        <v>550</v>
      </c>
      <c r="N23" s="113">
        <f>M23/'1. Your Institution'!$B$9</f>
        <v>0.3188405797101449</v>
      </c>
      <c r="O23" s="101">
        <f t="shared" si="1"/>
        <v>550</v>
      </c>
      <c r="P23" s="32" t="str">
        <f>IF(O23&gt;'1. Your Institution'!$B$9,"This casual staff member has exceeded the limit of total annual work hours. Please check that the data are correct.",IF(O23&lt;'1. Your Institution'!$B$9,"",IF(O23="","")))</f>
        <v/>
      </c>
      <c r="Q23" s="61"/>
    </row>
    <row r="24" spans="1:17" x14ac:dyDescent="0.25">
      <c r="A24" s="100" t="str">
        <f t="shared" si="2"/>
        <v>2023</v>
      </c>
      <c r="B24" s="61" t="s">
        <v>327</v>
      </c>
      <c r="C24" s="97" t="str">
        <f>IFERROR(VLOOKUP($B24,'2b. Staff Data (Casual)'!$A:$K,5,0),"")</f>
        <v>AQF 10 - Doctoral Degree</v>
      </c>
      <c r="D24" s="97" t="str">
        <f>IFERROR(VLOOKUP($B24,'2b. Staff Data (Casual)'!$A:$K,6,0),"")</f>
        <v>None</v>
      </c>
      <c r="E24" s="97" t="str">
        <f>IFERROR(VLOOKUP($B24,'2b. Staff Data (Casual)'!$A:$K,7,0),"")</f>
        <v>PSY54648115166</v>
      </c>
      <c r="F24" s="97" t="str">
        <f>IFERROR(VLOOKUP($B24,'2b. Staff Data (Casual)'!$A:$K,8,0),"")</f>
        <v>None</v>
      </c>
      <c r="G24" s="97" t="str">
        <f>IFERROR(VLOOKUP($B24,'2b. Staff Data (Casual)'!$A:$K,9,0),"")</f>
        <v>Select from list</v>
      </c>
      <c r="H24" s="97" t="str">
        <f>IFERROR(VLOOKUP($B24,'2b. Staff Data (Casual)'!$A:$K,10,0),"")</f>
        <v>Select from list</v>
      </c>
      <c r="I24" s="97" t="str">
        <f>IFERROR(VLOOKUP($B24,'2b. Staff Data (Casual)'!$A:$K,11,0),"")</f>
        <v>No</v>
      </c>
      <c r="J24" s="62" t="s">
        <v>4</v>
      </c>
      <c r="K24" s="72" t="s">
        <v>292</v>
      </c>
      <c r="L24" s="72" t="s">
        <v>129</v>
      </c>
      <c r="M24" s="61">
        <v>1725</v>
      </c>
      <c r="N24" s="113">
        <f>M24/'1. Your Institution'!$B$9</f>
        <v>1</v>
      </c>
      <c r="O24" s="101">
        <f t="shared" si="1"/>
        <v>1725</v>
      </c>
      <c r="P24" s="32" t="b">
        <f>IF(O24&gt;'1. Your Institution'!$B$9,"This casual staff member has exceeded the limit of total annual work hours. Please check that the data are correct.",IF(O24&lt;'1. Your Institution'!$B$9,"",IF(O24="","")))</f>
        <v>0</v>
      </c>
      <c r="Q24" s="61"/>
    </row>
    <row r="25" spans="1:17" x14ac:dyDescent="0.25">
      <c r="A25" s="100" t="str">
        <f t="shared" si="2"/>
        <v>2023</v>
      </c>
      <c r="B25" s="61" t="s">
        <v>328</v>
      </c>
      <c r="C25" s="97" t="str">
        <f>IFERROR(VLOOKUP($B25,'2b. Staff Data (Casual)'!$A:$K,5,0),"")</f>
        <v>AQF 9 - Masters Degree</v>
      </c>
      <c r="D25" s="97" t="str">
        <f>IFERROR(VLOOKUP($B25,'2b. Staff Data (Casual)'!$A:$K,6,0),"")</f>
        <v>None</v>
      </c>
      <c r="E25" s="97" t="str">
        <f>IFERROR(VLOOKUP($B25,'2b. Staff Data (Casual)'!$A:$K,7,0),"")</f>
        <v>PSY79878464987</v>
      </c>
      <c r="F25" s="97" t="str">
        <f>IFERROR(VLOOKUP($B25,'2b. Staff Data (Casual)'!$A:$K,8,0),"")</f>
        <v>None</v>
      </c>
      <c r="G25" s="97" t="str">
        <f>IFERROR(VLOOKUP($B25,'2b. Staff Data (Casual)'!$A:$K,9,0),"")</f>
        <v>Select from list</v>
      </c>
      <c r="H25" s="97" t="str">
        <f>IFERROR(VLOOKUP($B25,'2b. Staff Data (Casual)'!$A:$K,10,0),"")</f>
        <v>Select from list</v>
      </c>
      <c r="I25" s="97" t="str">
        <f>IFERROR(VLOOKUP($B25,'2b. Staff Data (Casual)'!$A:$K,11,0),"")</f>
        <v>Yes</v>
      </c>
      <c r="J25" s="62" t="s">
        <v>2</v>
      </c>
      <c r="K25" s="72" t="s">
        <v>292</v>
      </c>
      <c r="L25" s="72" t="s">
        <v>129</v>
      </c>
      <c r="M25" s="61">
        <v>863</v>
      </c>
      <c r="N25" s="113">
        <f>M25/'1. Your Institution'!$B$9</f>
        <v>0.50028985507246382</v>
      </c>
      <c r="O25" s="101">
        <f t="shared" si="1"/>
        <v>863</v>
      </c>
      <c r="P25" s="32" t="str">
        <f>IF(O25&gt;'1. Your Institution'!$B$9,"This casual staff member has exceeded the limit of total annual work hours. Please check that the data are correct.",IF(O25&lt;'1. Your Institution'!$B$9,"",IF(O25="","")))</f>
        <v/>
      </c>
      <c r="Q25" s="61"/>
    </row>
    <row r="26" spans="1:17" x14ac:dyDescent="0.25">
      <c r="A26" s="100" t="str">
        <f t="shared" si="2"/>
        <v>2023</v>
      </c>
      <c r="B26" s="61" t="s">
        <v>329</v>
      </c>
      <c r="C26" s="97" t="str">
        <f>IFERROR(VLOOKUP($B26,'2b. Staff Data (Casual)'!$A:$K,5,0),"")</f>
        <v>AQF 9 - Masters Degree</v>
      </c>
      <c r="D26" s="97" t="str">
        <f>IFERROR(VLOOKUP($B26,'2b. Staff Data (Casual)'!$A:$K,6,0),"")</f>
        <v>None</v>
      </c>
      <c r="E26" s="97" t="str">
        <f>IFERROR(VLOOKUP($B26,'2b. Staff Data (Casual)'!$A:$K,7,0),"")</f>
        <v>PSY16516788842</v>
      </c>
      <c r="F26" s="97" t="str">
        <f>IFERROR(VLOOKUP($B26,'2b. Staff Data (Casual)'!$A:$K,8,0),"")</f>
        <v>None</v>
      </c>
      <c r="G26" s="97" t="str">
        <f>IFERROR(VLOOKUP($B26,'2b. Staff Data (Casual)'!$A:$K,9,0),"")</f>
        <v>Select from list</v>
      </c>
      <c r="H26" s="97" t="str">
        <f>IFERROR(VLOOKUP($B26,'2b. Staff Data (Casual)'!$A:$K,10,0),"")</f>
        <v>Select from list</v>
      </c>
      <c r="I26" s="97" t="str">
        <f>IFERROR(VLOOKUP($B26,'2b. Staff Data (Casual)'!$A:$K,11,0),"")</f>
        <v>Yes</v>
      </c>
      <c r="J26" s="62" t="s">
        <v>2</v>
      </c>
      <c r="K26" s="72" t="s">
        <v>292</v>
      </c>
      <c r="L26" s="72" t="s">
        <v>129</v>
      </c>
      <c r="M26" s="61">
        <v>750</v>
      </c>
      <c r="N26" s="113">
        <f>M26/'1. Your Institution'!$B$9</f>
        <v>0.43478260869565216</v>
      </c>
      <c r="O26" s="101">
        <f t="shared" si="1"/>
        <v>750</v>
      </c>
      <c r="P26" s="32" t="str">
        <f>IF(O26&gt;'1. Your Institution'!$B$9,"This casual staff member has exceeded the limit of total annual work hours. Please check that the data are correct.",IF(O26&lt;'1. Your Institution'!$B$9,"",IF(O26="","")))</f>
        <v/>
      </c>
      <c r="Q26" s="61"/>
    </row>
    <row r="27" spans="1:17" x14ac:dyDescent="0.25">
      <c r="A27" s="100" t="str">
        <f t="shared" si="2"/>
        <v>2023</v>
      </c>
      <c r="B27" s="61" t="s">
        <v>330</v>
      </c>
      <c r="C27" s="97" t="str">
        <f>IFERROR(VLOOKUP($B27,'2b. Staff Data (Casual)'!$A:$K,5,0),"")</f>
        <v>AQF 9 - Masters Degree</v>
      </c>
      <c r="D27" s="97" t="str">
        <f>IFERROR(VLOOKUP($B27,'2b. Staff Data (Casual)'!$A:$K,6,0),"")</f>
        <v>None</v>
      </c>
      <c r="E27" s="97" t="str">
        <f>IFERROR(VLOOKUP($B27,'2b. Staff Data (Casual)'!$A:$K,7,0),"")</f>
        <v>PSY51615454888</v>
      </c>
      <c r="F27" s="97" t="str">
        <f>IFERROR(VLOOKUP($B27,'2b. Staff Data (Casual)'!$A:$K,8,0),"")</f>
        <v>None</v>
      </c>
      <c r="G27" s="97" t="str">
        <f>IFERROR(VLOOKUP($B27,'2b. Staff Data (Casual)'!$A:$K,9,0),"")</f>
        <v>Select from list</v>
      </c>
      <c r="H27" s="97" t="str">
        <f>IFERROR(VLOOKUP($B27,'2b. Staff Data (Casual)'!$A:$K,10,0),"")</f>
        <v>Select from list</v>
      </c>
      <c r="I27" s="97" t="str">
        <f>IFERROR(VLOOKUP($B27,'2b. Staff Data (Casual)'!$A:$K,11,0),"")</f>
        <v>No</v>
      </c>
      <c r="J27" s="62" t="s">
        <v>2</v>
      </c>
      <c r="K27" s="72" t="s">
        <v>292</v>
      </c>
      <c r="L27" s="72" t="s">
        <v>129</v>
      </c>
      <c r="M27" s="61">
        <v>1650</v>
      </c>
      <c r="N27" s="113">
        <f>M27/'1. Your Institution'!$B$9</f>
        <v>0.95652173913043481</v>
      </c>
      <c r="O27" s="101">
        <f t="shared" si="1"/>
        <v>1650</v>
      </c>
      <c r="P27" s="32" t="str">
        <f>IF(O27&gt;'1. Your Institution'!$B$9,"This casual staff member has exceeded the limit of total annual work hours. Please check that the data are correct.",IF(O27&lt;'1. Your Institution'!$B$9,"",IF(O27="","")))</f>
        <v/>
      </c>
      <c r="Q27" s="61"/>
    </row>
    <row r="28" spans="1:17" x14ac:dyDescent="0.25">
      <c r="A28" s="100" t="str">
        <f t="shared" si="0"/>
        <v>2023</v>
      </c>
      <c r="B28" s="61" t="s">
        <v>281</v>
      </c>
      <c r="C28" s="97" t="str">
        <f>IFERROR(VLOOKUP($B28,'2b. Staff Data (Casual)'!$A:$K,5,0),"")</f>
        <v>AQF 8 - Bachelor Honours Degree, Graduate Certificate, Graduate Diploma</v>
      </c>
      <c r="D28" s="97" t="str">
        <f>IFERROR(VLOOKUP($B28,'2b. Staff Data (Casual)'!$A:$K,6,0),"")</f>
        <v>None</v>
      </c>
      <c r="E28" s="97" t="str">
        <f>IFERROR(VLOOKUP($B28,'2b. Staff Data (Casual)'!$A:$K,7,0),"")</f>
        <v>PSY68484645588</v>
      </c>
      <c r="F28" s="97" t="str">
        <f>IFERROR(VLOOKUP($B28,'2b. Staff Data (Casual)'!$A:$K,8,0),"")</f>
        <v>None</v>
      </c>
      <c r="G28" s="97" t="str">
        <f>IFERROR(VLOOKUP($B28,'2b. Staff Data (Casual)'!$A:$K,9,0),"")</f>
        <v>Select from list</v>
      </c>
      <c r="H28" s="97" t="str">
        <f>IFERROR(VLOOKUP($B28,'2b. Staff Data (Casual)'!$A:$K,10,0),"")</f>
        <v>Select from list</v>
      </c>
      <c r="I28" s="97" t="str">
        <f>IFERROR(VLOOKUP($B28,'2b. Staff Data (Casual)'!$A:$K,11,0),"")</f>
        <v>No</v>
      </c>
      <c r="J28" s="62" t="s">
        <v>2</v>
      </c>
      <c r="K28" s="104" t="s">
        <v>293</v>
      </c>
      <c r="L28" s="72" t="s">
        <v>129</v>
      </c>
      <c r="M28" s="61">
        <v>863</v>
      </c>
      <c r="N28" s="113">
        <f>M28/'1. Your Institution'!$B$9</f>
        <v>0.50028985507246382</v>
      </c>
      <c r="O28" s="101">
        <f t="shared" si="1"/>
        <v>863</v>
      </c>
      <c r="P28" s="32" t="str">
        <f>IF(O28&gt;'1. Your Institution'!$B$9,"This casual staff member has exceeded the limit of total annual work hours. Please check that the data are correct.",IF(O28&lt;'1. Your Institution'!$B$9,"",IF(O28="","")))</f>
        <v/>
      </c>
      <c r="Q28" s="61"/>
    </row>
    <row r="29" spans="1:17" x14ac:dyDescent="0.25">
      <c r="A29" s="100" t="str">
        <f t="shared" si="0"/>
        <v>2023</v>
      </c>
      <c r="B29" s="61" t="s">
        <v>282</v>
      </c>
      <c r="C29" s="97" t="str">
        <f>IFERROR(VLOOKUP($B29,'2b. Staff Data (Casual)'!$A:$K,5,0),"")</f>
        <v>AQF 10 - Doctoral Degree</v>
      </c>
      <c r="D29" s="97" t="str">
        <f>IFERROR(VLOOKUP($B29,'2b. Staff Data (Casual)'!$A:$K,6,0),"")</f>
        <v>None</v>
      </c>
      <c r="E29" s="97" t="str">
        <f>IFERROR(VLOOKUP($B29,'2b. Staff Data (Casual)'!$A:$K,7,0),"")</f>
        <v>PSY12135155553</v>
      </c>
      <c r="F29" s="97" t="str">
        <f>IFERROR(VLOOKUP($B29,'2b. Staff Data (Casual)'!$A:$K,8,0),"")</f>
        <v>None</v>
      </c>
      <c r="G29" s="97" t="str">
        <f>IFERROR(VLOOKUP($B29,'2b. Staff Data (Casual)'!$A:$K,9,0),"")</f>
        <v>Select from list</v>
      </c>
      <c r="H29" s="97" t="str">
        <f>IFERROR(VLOOKUP($B29,'2b. Staff Data (Casual)'!$A:$K,10,0),"")</f>
        <v>Select from list</v>
      </c>
      <c r="I29" s="97" t="str">
        <f>IFERROR(VLOOKUP($B29,'2b. Staff Data (Casual)'!$A:$K,11,0),"")</f>
        <v>Yes</v>
      </c>
      <c r="J29" s="62" t="s">
        <v>2</v>
      </c>
      <c r="K29" s="104" t="s">
        <v>293</v>
      </c>
      <c r="L29" s="72" t="s">
        <v>129</v>
      </c>
      <c r="M29" s="61">
        <v>863</v>
      </c>
      <c r="N29" s="113">
        <f>M29/'1. Your Institution'!$B$9</f>
        <v>0.50028985507246382</v>
      </c>
      <c r="O29" s="101">
        <f t="shared" si="1"/>
        <v>1563</v>
      </c>
      <c r="P29" s="32" t="str">
        <f>IF(O29&gt;'1. Your Institution'!$B$9,"This casual staff member has exceeded the limit of total annual work hours. Please check that the data are correct.",IF(O29&lt;'1. Your Institution'!$B$9,"",IF(O29="","")))</f>
        <v/>
      </c>
      <c r="Q29" s="61"/>
    </row>
    <row r="30" spans="1:17" x14ac:dyDescent="0.25">
      <c r="A30" s="100" t="str">
        <f t="shared" si="0"/>
        <v>2023</v>
      </c>
      <c r="B30" s="61" t="s">
        <v>283</v>
      </c>
      <c r="C30" s="97" t="str">
        <f>IFERROR(VLOOKUP($B30,'2b. Staff Data (Casual)'!$A:$K,5,0),"")</f>
        <v>AQF 9 - Masters Degree</v>
      </c>
      <c r="D30" s="97" t="str">
        <f>IFERROR(VLOOKUP($B30,'2b. Staff Data (Casual)'!$A:$K,6,0),"")</f>
        <v>None</v>
      </c>
      <c r="E30" s="97" t="str">
        <f>IFERROR(VLOOKUP($B30,'2b. Staff Data (Casual)'!$A:$K,7,0),"")</f>
        <v>PSY12555413023</v>
      </c>
      <c r="F30" s="97" t="str">
        <f>IFERROR(VLOOKUP($B30,'2b. Staff Data (Casual)'!$A:$K,8,0),"")</f>
        <v>None</v>
      </c>
      <c r="G30" s="97" t="str">
        <f>IFERROR(VLOOKUP($B30,'2b. Staff Data (Casual)'!$A:$K,9,0),"")</f>
        <v>Select from list</v>
      </c>
      <c r="H30" s="97" t="str">
        <f>IFERROR(VLOOKUP($B30,'2b. Staff Data (Casual)'!$A:$K,10,0),"")</f>
        <v>Select from list</v>
      </c>
      <c r="I30" s="97" t="str">
        <f>IFERROR(VLOOKUP($B30,'2b. Staff Data (Casual)'!$A:$K,11,0),"")</f>
        <v>Yes</v>
      </c>
      <c r="J30" s="62" t="s">
        <v>2</v>
      </c>
      <c r="K30" s="104" t="s">
        <v>293</v>
      </c>
      <c r="L30" s="72" t="s">
        <v>129</v>
      </c>
      <c r="M30" s="61">
        <v>1200</v>
      </c>
      <c r="N30" s="113">
        <f>M30/'1. Your Institution'!$B$9</f>
        <v>0.69565217391304346</v>
      </c>
      <c r="O30" s="101">
        <f t="shared" si="1"/>
        <v>1200</v>
      </c>
      <c r="P30" s="32" t="str">
        <f>IF(O30&gt;'1. Your Institution'!$B$9,"This casual staff member has exceeded the limit of total annual work hours. Please check that the data are correct.",IF(O30&lt;'1. Your Institution'!$B$9,"",IF(O30="","")))</f>
        <v/>
      </c>
      <c r="Q30" s="61"/>
    </row>
    <row r="31" spans="1:17" x14ac:dyDescent="0.25">
      <c r="A31" s="100" t="str">
        <f t="shared" si="0"/>
        <v>2023</v>
      </c>
      <c r="B31" s="61" t="s">
        <v>284</v>
      </c>
      <c r="C31" s="97" t="str">
        <f>IFERROR(VLOOKUP($B31,'2b. Staff Data (Casual)'!$A:$K,5,0),"")</f>
        <v>AQF 10 - Doctoral Degree</v>
      </c>
      <c r="D31" s="97" t="str">
        <f>IFERROR(VLOOKUP($B31,'2b. Staff Data (Casual)'!$A:$K,6,0),"")</f>
        <v>None</v>
      </c>
      <c r="E31" s="97" t="str">
        <f>IFERROR(VLOOKUP($B31,'2b. Staff Data (Casual)'!$A:$K,7,0),"")</f>
        <v>PSY13135556623</v>
      </c>
      <c r="F31" s="97" t="str">
        <f>IFERROR(VLOOKUP($B31,'2b. Staff Data (Casual)'!$A:$K,8,0),"")</f>
        <v>None</v>
      </c>
      <c r="G31" s="97" t="str">
        <f>IFERROR(VLOOKUP($B31,'2b. Staff Data (Casual)'!$A:$K,9,0),"")</f>
        <v>Select from list</v>
      </c>
      <c r="H31" s="97" t="str">
        <f>IFERROR(VLOOKUP($B31,'2b. Staff Data (Casual)'!$A:$K,10,0),"")</f>
        <v>Select from list</v>
      </c>
      <c r="I31" s="97" t="str">
        <f>IFERROR(VLOOKUP($B31,'2b. Staff Data (Casual)'!$A:$K,11,0),"")</f>
        <v>Yes</v>
      </c>
      <c r="J31" s="62" t="s">
        <v>2</v>
      </c>
      <c r="K31" s="104" t="s">
        <v>293</v>
      </c>
      <c r="L31" s="72" t="s">
        <v>129</v>
      </c>
      <c r="M31" s="61">
        <v>1725</v>
      </c>
      <c r="N31" s="113">
        <f>M31/'1. Your Institution'!$B$9</f>
        <v>1</v>
      </c>
      <c r="O31" s="101">
        <f t="shared" si="1"/>
        <v>1725</v>
      </c>
      <c r="P31" s="32" t="b">
        <f>IF(O31&gt;'1. Your Institution'!$B$9,"This casual staff member has exceeded the limit of total annual work hours. Please check that the data are correct.",IF(O31&lt;'1. Your Institution'!$B$9,"",IF(O31="","")))</f>
        <v>0</v>
      </c>
      <c r="Q31" s="61"/>
    </row>
    <row r="32" spans="1:17" x14ac:dyDescent="0.25">
      <c r="A32" s="100" t="str">
        <f t="shared" si="0"/>
        <v>2023</v>
      </c>
      <c r="B32" s="61" t="s">
        <v>285</v>
      </c>
      <c r="C32" s="97" t="str">
        <f>IFERROR(VLOOKUP($B32,'2b. Staff Data (Casual)'!$A:$K,5,0),"")</f>
        <v>AQF 8 - Bachelor Honours Degree, Graduate Certificate, Graduate Diploma</v>
      </c>
      <c r="D32" s="97" t="str">
        <f>IFERROR(VLOOKUP($B32,'2b. Staff Data (Casual)'!$A:$K,6,0),"")</f>
        <v>None</v>
      </c>
      <c r="E32" s="97" t="str">
        <f>IFERROR(VLOOKUP($B32,'2b. Staff Data (Casual)'!$A:$K,7,0),"")</f>
        <v>PSY13023154566</v>
      </c>
      <c r="F32" s="97" t="str">
        <f>IFERROR(VLOOKUP($B32,'2b. Staff Data (Casual)'!$A:$K,8,0),"")</f>
        <v>None</v>
      </c>
      <c r="G32" s="97" t="str">
        <f>IFERROR(VLOOKUP($B32,'2b. Staff Data (Casual)'!$A:$K,9,0),"")</f>
        <v>Select from list</v>
      </c>
      <c r="H32" s="97" t="str">
        <f>IFERROR(VLOOKUP($B32,'2b. Staff Data (Casual)'!$A:$K,10,0),"")</f>
        <v>Select from list</v>
      </c>
      <c r="I32" s="97" t="str">
        <f>IFERROR(VLOOKUP($B32,'2b. Staff Data (Casual)'!$A:$K,11,0),"")</f>
        <v>Yes</v>
      </c>
      <c r="J32" s="62" t="s">
        <v>2</v>
      </c>
      <c r="K32" s="104" t="s">
        <v>293</v>
      </c>
      <c r="L32" s="72" t="s">
        <v>129</v>
      </c>
      <c r="M32" s="61">
        <v>1725</v>
      </c>
      <c r="N32" s="113">
        <f>M32/'1. Your Institution'!$B$9</f>
        <v>1</v>
      </c>
      <c r="O32" s="101">
        <f t="shared" si="1"/>
        <v>1725</v>
      </c>
      <c r="P32" s="32" t="b">
        <f>IF(O32&gt;'1. Your Institution'!$B$9,"This casual staff member has exceeded the limit of total annual work hours. Please check that the data are correct.",IF(O32&lt;'1. Your Institution'!$B$9,"",IF(O32="","")))</f>
        <v>0</v>
      </c>
      <c r="Q32" s="61"/>
    </row>
    <row r="33" spans="1:17" x14ac:dyDescent="0.25">
      <c r="A33" s="100" t="str">
        <f t="shared" si="0"/>
        <v>2023</v>
      </c>
      <c r="B33" s="61" t="s">
        <v>282</v>
      </c>
      <c r="C33" s="97" t="str">
        <f>IFERROR(VLOOKUP($B33,'2b. Staff Data (Casual)'!$A:$K,5,0),"")</f>
        <v>AQF 10 - Doctoral Degree</v>
      </c>
      <c r="D33" s="97" t="str">
        <f>IFERROR(VLOOKUP($B33,'2b. Staff Data (Casual)'!$A:$K,6,0),"")</f>
        <v>None</v>
      </c>
      <c r="E33" s="97" t="str">
        <f>IFERROR(VLOOKUP($B33,'2b. Staff Data (Casual)'!$A:$K,7,0),"")</f>
        <v>PSY12135155553</v>
      </c>
      <c r="F33" s="97" t="str">
        <f>IFERROR(VLOOKUP($B33,'2b. Staff Data (Casual)'!$A:$K,8,0),"")</f>
        <v>None</v>
      </c>
      <c r="G33" s="97" t="str">
        <f>IFERROR(VLOOKUP($B33,'2b. Staff Data (Casual)'!$A:$K,9,0),"")</f>
        <v>Select from list</v>
      </c>
      <c r="H33" s="97" t="str">
        <f>IFERROR(VLOOKUP($B33,'2b. Staff Data (Casual)'!$A:$K,10,0),"")</f>
        <v>Select from list</v>
      </c>
      <c r="I33" s="97" t="str">
        <f>IFERROR(VLOOKUP($B33,'2b. Staff Data (Casual)'!$A:$K,11,0),"")</f>
        <v>Yes</v>
      </c>
      <c r="J33" s="62" t="s">
        <v>2</v>
      </c>
      <c r="K33" s="104" t="s">
        <v>293</v>
      </c>
      <c r="L33" s="72" t="s">
        <v>129</v>
      </c>
      <c r="M33" s="61">
        <v>700</v>
      </c>
      <c r="N33" s="113">
        <f>M33/'1. Your Institution'!$B$9</f>
        <v>0.40579710144927539</v>
      </c>
      <c r="O33" s="101">
        <f t="shared" si="1"/>
        <v>1563</v>
      </c>
      <c r="P33" s="32" t="str">
        <f>IF(O33&gt;'1. Your Institution'!$B$9,"This casual staff member has exceeded the limit of total annual work hours. Please check that the data are correct.",IF(O33&lt;'1. Your Institution'!$B$9,"",IF(O33="","")))</f>
        <v/>
      </c>
      <c r="Q33" s="61"/>
    </row>
    <row r="34" spans="1:17" x14ac:dyDescent="0.25">
      <c r="A34" s="100" t="str">
        <f t="shared" si="0"/>
        <v>2023</v>
      </c>
      <c r="B34" s="61" t="s">
        <v>345</v>
      </c>
      <c r="C34" s="97" t="str">
        <f>IFERROR(VLOOKUP($B34,'2b. Staff Data (Casual)'!$A:$K,5,0),"")</f>
        <v>AQF 10 - Doctoral Degree</v>
      </c>
      <c r="D34" s="97" t="str">
        <f>IFERROR(VLOOKUP($B34,'2b. Staff Data (Casual)'!$A:$K,6,0),"")</f>
        <v>None</v>
      </c>
      <c r="E34" s="97" t="str">
        <f>IFERROR(VLOOKUP($B34,'2b. Staff Data (Casual)'!$A:$K,7,0),"")</f>
        <v>PSY12546545128</v>
      </c>
      <c r="F34" s="97" t="str">
        <f>IFERROR(VLOOKUP($B34,'2b. Staff Data (Casual)'!$A:$K,8,0),"")</f>
        <v>None</v>
      </c>
      <c r="G34" s="97" t="str">
        <f>IFERROR(VLOOKUP($B34,'2b. Staff Data (Casual)'!$A:$K,9,0),"")</f>
        <v>Select from list</v>
      </c>
      <c r="H34" s="97" t="str">
        <f>IFERROR(VLOOKUP($B34,'2b. Staff Data (Casual)'!$A:$K,10,0),"")</f>
        <v>Select from list</v>
      </c>
      <c r="I34" s="97" t="str">
        <f>IFERROR(VLOOKUP($B34,'2b. Staff Data (Casual)'!$A:$K,11,0),"")</f>
        <v>Yes</v>
      </c>
      <c r="J34" s="62" t="s">
        <v>2</v>
      </c>
      <c r="K34" s="104" t="s">
        <v>293</v>
      </c>
      <c r="L34" s="72" t="s">
        <v>129</v>
      </c>
      <c r="M34" s="61">
        <v>863</v>
      </c>
      <c r="N34" s="113">
        <f>M34/'1. Your Institution'!$B$9</f>
        <v>0.50028985507246382</v>
      </c>
      <c r="O34" s="101">
        <f t="shared" si="1"/>
        <v>863</v>
      </c>
      <c r="P34" s="32" t="str">
        <f>IF(O34&gt;'1. Your Institution'!$B$9,"This casual staff member has exceeded the limit of total annual work hours. Please check that the data are correct.",IF(O34&lt;'1. Your Institution'!$B$9,"",IF(O34="","")))</f>
        <v/>
      </c>
      <c r="Q34" s="61"/>
    </row>
    <row r="35" spans="1:17" x14ac:dyDescent="0.25">
      <c r="A35" s="100" t="str">
        <f t="shared" si="0"/>
        <v>2023</v>
      </c>
      <c r="B35" s="61" t="s">
        <v>346</v>
      </c>
      <c r="C35" s="97" t="str">
        <f>IFERROR(VLOOKUP($B35,'2b. Staff Data (Casual)'!$A:$K,5,0),"")</f>
        <v>AQF 8 - Bachelor Honours Degree, Graduate Certificate, Graduate Diploma</v>
      </c>
      <c r="D35" s="97" t="str">
        <f>IFERROR(VLOOKUP($B35,'2b. Staff Data (Casual)'!$A:$K,6,0),"")</f>
        <v>None</v>
      </c>
      <c r="E35" s="97" t="str">
        <f>IFERROR(VLOOKUP($B35,'2b. Staff Data (Casual)'!$A:$K,7,0),"")</f>
        <v>PSY79851213233</v>
      </c>
      <c r="F35" s="97" t="str">
        <f>IFERROR(VLOOKUP($B35,'2b. Staff Data (Casual)'!$A:$K,8,0),"")</f>
        <v>None</v>
      </c>
      <c r="G35" s="97" t="str">
        <f>IFERROR(VLOOKUP($B35,'2b. Staff Data (Casual)'!$A:$K,9,0),"")</f>
        <v>Select from list</v>
      </c>
      <c r="H35" s="97" t="str">
        <f>IFERROR(VLOOKUP($B35,'2b. Staff Data (Casual)'!$A:$K,10,0),"")</f>
        <v>Select from list</v>
      </c>
      <c r="I35" s="97" t="str">
        <f>IFERROR(VLOOKUP($B35,'2b. Staff Data (Casual)'!$A:$K,11,0),"")</f>
        <v>No</v>
      </c>
      <c r="J35" s="62" t="s">
        <v>2</v>
      </c>
      <c r="K35" s="104" t="s">
        <v>293</v>
      </c>
      <c r="L35" s="72" t="s">
        <v>129</v>
      </c>
      <c r="M35" s="61">
        <v>800</v>
      </c>
      <c r="N35" s="113">
        <f>M35/'1. Your Institution'!$B$9</f>
        <v>0.46376811594202899</v>
      </c>
      <c r="O35" s="101">
        <f t="shared" si="1"/>
        <v>800</v>
      </c>
      <c r="P35" s="32" t="str">
        <f>IF(O35&gt;'1. Your Institution'!$B$9,"This casual staff member has exceeded the limit of total annual work hours. Please check that the data are correct.",IF(O35&lt;'1. Your Institution'!$B$9,"",IF(O35="","")))</f>
        <v/>
      </c>
      <c r="Q35" s="61"/>
    </row>
    <row r="36" spans="1:17" x14ac:dyDescent="0.25">
      <c r="A36" s="100" t="str">
        <f t="shared" si="0"/>
        <v>2023</v>
      </c>
      <c r="B36" s="61" t="s">
        <v>347</v>
      </c>
      <c r="C36" s="97" t="str">
        <f>IFERROR(VLOOKUP($B36,'2b. Staff Data (Casual)'!$A:$K,5,0),"")</f>
        <v>AQF 10 - Doctoral Degree</v>
      </c>
      <c r="D36" s="97" t="str">
        <f>IFERROR(VLOOKUP($B36,'2b. Staff Data (Casual)'!$A:$K,6,0),"")</f>
        <v>None</v>
      </c>
      <c r="E36" s="97" t="str">
        <f>IFERROR(VLOOKUP($B36,'2b. Staff Data (Casual)'!$A:$K,7,0),"")</f>
        <v>PSY54645645456</v>
      </c>
      <c r="F36" s="97" t="str">
        <f>IFERROR(VLOOKUP($B36,'2b. Staff Data (Casual)'!$A:$K,8,0),"")</f>
        <v>None</v>
      </c>
      <c r="G36" s="97" t="str">
        <f>IFERROR(VLOOKUP($B36,'2b. Staff Data (Casual)'!$A:$K,9,0),"")</f>
        <v>Select from list</v>
      </c>
      <c r="H36" s="97" t="str">
        <f>IFERROR(VLOOKUP($B36,'2b. Staff Data (Casual)'!$A:$K,10,0),"")</f>
        <v>Select from list</v>
      </c>
      <c r="I36" s="97" t="str">
        <f>IFERROR(VLOOKUP($B36,'2b. Staff Data (Casual)'!$A:$K,11,0),"")</f>
        <v>Yes</v>
      </c>
      <c r="J36" s="62" t="s">
        <v>2</v>
      </c>
      <c r="K36" s="104" t="s">
        <v>293</v>
      </c>
      <c r="L36" s="72" t="s">
        <v>129</v>
      </c>
      <c r="M36" s="61">
        <v>450</v>
      </c>
      <c r="N36" s="113">
        <f>M36/'1. Your Institution'!$B$9</f>
        <v>0.2608695652173913</v>
      </c>
      <c r="O36" s="101">
        <f t="shared" si="1"/>
        <v>450</v>
      </c>
      <c r="P36" s="32" t="str">
        <f>IF(O36&gt;'1. Your Institution'!$B$9,"This casual staff member has exceeded the limit of total annual work hours. Please check that the data are correct.",IF(O36&lt;'1. Your Institution'!$B$9,"",IF(O36="","")))</f>
        <v/>
      </c>
      <c r="Q36" s="61"/>
    </row>
    <row r="37" spans="1:17" x14ac:dyDescent="0.25">
      <c r="A37" s="100" t="str">
        <f t="shared" si="0"/>
        <v>2023</v>
      </c>
      <c r="B37" s="61" t="s">
        <v>348</v>
      </c>
      <c r="C37" s="97" t="str">
        <f>IFERROR(VLOOKUP($B37,'2b. Staff Data (Casual)'!$A:$K,5,0),"")</f>
        <v>AQF 10 - Doctoral Degree</v>
      </c>
      <c r="D37" s="97" t="str">
        <f>IFERROR(VLOOKUP($B37,'2b. Staff Data (Casual)'!$A:$K,6,0),"")</f>
        <v>None</v>
      </c>
      <c r="E37" s="97" t="str">
        <f>IFERROR(VLOOKUP($B37,'2b. Staff Data (Casual)'!$A:$K,7,0),"")</f>
        <v>PSY22458876666</v>
      </c>
      <c r="F37" s="97" t="str">
        <f>IFERROR(VLOOKUP($B37,'2b. Staff Data (Casual)'!$A:$K,8,0),"")</f>
        <v>None</v>
      </c>
      <c r="G37" s="97" t="str">
        <f>IFERROR(VLOOKUP($B37,'2b. Staff Data (Casual)'!$A:$K,9,0),"")</f>
        <v>Select from list</v>
      </c>
      <c r="H37" s="97" t="str">
        <f>IFERROR(VLOOKUP($B37,'2b. Staff Data (Casual)'!$A:$K,10,0),"")</f>
        <v>Select from list</v>
      </c>
      <c r="I37" s="97" t="str">
        <f>IFERROR(VLOOKUP($B37,'2b. Staff Data (Casual)'!$A:$K,11,0),"")</f>
        <v>No</v>
      </c>
      <c r="J37" s="62" t="s">
        <v>2</v>
      </c>
      <c r="K37" s="104" t="s">
        <v>293</v>
      </c>
      <c r="L37" s="72" t="s">
        <v>129</v>
      </c>
      <c r="M37" s="61">
        <v>450</v>
      </c>
      <c r="N37" s="113">
        <f>M37/'1. Your Institution'!$B$9</f>
        <v>0.2608695652173913</v>
      </c>
      <c r="O37" s="101">
        <f t="shared" si="1"/>
        <v>450</v>
      </c>
      <c r="P37" s="32" t="str">
        <f>IF(O37&gt;'1. Your Institution'!$B$9,"This casual staff member has exceeded the limit of total annual work hours. Please check that the data are correct.",IF(O37&lt;'1. Your Institution'!$B$9,"",IF(O37="","")))</f>
        <v/>
      </c>
      <c r="Q37" s="61"/>
    </row>
    <row r="38" spans="1:17" x14ac:dyDescent="0.25">
      <c r="A38" s="100" t="str">
        <f t="shared" si="0"/>
        <v>2023</v>
      </c>
      <c r="B38" s="61" t="s">
        <v>349</v>
      </c>
      <c r="C38" s="97" t="str">
        <f>IFERROR(VLOOKUP($B38,'2b. Staff Data (Casual)'!$A:$K,5,0),"")</f>
        <v>AQF 9 - Masters Degree</v>
      </c>
      <c r="D38" s="97" t="str">
        <f>IFERROR(VLOOKUP($B38,'2b. Staff Data (Casual)'!$A:$K,6,0),"")</f>
        <v>None</v>
      </c>
      <c r="E38" s="97" t="str">
        <f>IFERROR(VLOOKUP($B38,'2b. Staff Data (Casual)'!$A:$K,7,0),"")</f>
        <v>PSY54848453255</v>
      </c>
      <c r="F38" s="97" t="str">
        <f>IFERROR(VLOOKUP($B38,'2b. Staff Data (Casual)'!$A:$K,8,0),"")</f>
        <v>None</v>
      </c>
      <c r="G38" s="97" t="str">
        <f>IFERROR(VLOOKUP($B38,'2b. Staff Data (Casual)'!$A:$K,9,0),"")</f>
        <v>Select from list</v>
      </c>
      <c r="H38" s="97" t="str">
        <f>IFERROR(VLOOKUP($B38,'2b. Staff Data (Casual)'!$A:$K,10,0),"")</f>
        <v>Select from list</v>
      </c>
      <c r="I38" s="97" t="str">
        <f>IFERROR(VLOOKUP($B38,'2b. Staff Data (Casual)'!$A:$K,11,0),"")</f>
        <v>Yes</v>
      </c>
      <c r="J38" s="61" t="s">
        <v>2</v>
      </c>
      <c r="K38" s="104" t="s">
        <v>293</v>
      </c>
      <c r="L38" s="72" t="s">
        <v>129</v>
      </c>
      <c r="M38" s="61">
        <v>863</v>
      </c>
      <c r="N38" s="113">
        <f>M38/'1. Your Institution'!$B$9</f>
        <v>0.50028985507246382</v>
      </c>
      <c r="O38" s="101">
        <f t="shared" si="1"/>
        <v>863</v>
      </c>
      <c r="P38" s="32" t="str">
        <f>IF(O38&gt;'1. Your Institution'!$B$9,"This casual staff member has exceeded the limit of total annual work hours. Please check that the data are correct.",IF(O38&lt;'1. Your Institution'!$B$9,"",IF(O38="","")))</f>
        <v/>
      </c>
      <c r="Q38" s="61"/>
    </row>
    <row r="39" spans="1:17" x14ac:dyDescent="0.25">
      <c r="A39" s="100" t="str">
        <f t="shared" si="0"/>
        <v/>
      </c>
      <c r="B39" s="61"/>
      <c r="C39" s="97" t="str">
        <f>IFERROR(VLOOKUP($B39,'2b. Staff Data (Casual)'!$A:$K,5,0),"")</f>
        <v/>
      </c>
      <c r="D39" s="97" t="str">
        <f>IFERROR(VLOOKUP($B39,'2b. Staff Data (Casual)'!$A:$K,6,0),"")</f>
        <v/>
      </c>
      <c r="E39" s="97" t="str">
        <f>IFERROR(VLOOKUP($B39,'2b. Staff Data (Casual)'!$A:$K,7,0),"")</f>
        <v/>
      </c>
      <c r="F39" s="97" t="str">
        <f>IFERROR(VLOOKUP($B39,'2b. Staff Data (Casual)'!$A:$K,8,0),"")</f>
        <v/>
      </c>
      <c r="G39" s="97" t="str">
        <f>IFERROR(VLOOKUP($B39,'2b. Staff Data (Casual)'!$A:$K,9,0),"")</f>
        <v/>
      </c>
      <c r="H39" s="97" t="str">
        <f>IFERROR(VLOOKUP($B39,'2b. Staff Data (Casual)'!$A:$K,10,0),"")</f>
        <v/>
      </c>
      <c r="I39" s="97" t="str">
        <f>IFERROR(VLOOKUP($B39,'2b. Staff Data (Casual)'!$A:$K,11,0),"")</f>
        <v/>
      </c>
      <c r="J39" s="61" t="s">
        <v>1</v>
      </c>
      <c r="K39" s="61"/>
      <c r="L39" s="61"/>
      <c r="M39" s="61"/>
      <c r="N39" s="113">
        <f>M39/'1. Your Institution'!$B$9</f>
        <v>0</v>
      </c>
      <c r="O39" s="101">
        <f t="shared" si="1"/>
        <v>0</v>
      </c>
      <c r="P39" s="32" t="str">
        <f>IF(O39&gt;'1. Your Institution'!$B$9,"This casual staff member has exceeded the limit of total annual work hours. Please check that the data are correct.",IF(O39&lt;'1. Your Institution'!$B$9,"",IF(O39="","")))</f>
        <v/>
      </c>
      <c r="Q39" s="61"/>
    </row>
    <row r="40" spans="1:17" x14ac:dyDescent="0.25">
      <c r="A40" s="100" t="str">
        <f t="shared" si="0"/>
        <v/>
      </c>
      <c r="B40" s="61"/>
      <c r="C40" s="97" t="str">
        <f>IFERROR(VLOOKUP($B40,'2b. Staff Data (Casual)'!$A:$K,5,0),"")</f>
        <v/>
      </c>
      <c r="D40" s="97" t="str">
        <f>IFERROR(VLOOKUP($B40,'2b. Staff Data (Casual)'!$A:$K,6,0),"")</f>
        <v/>
      </c>
      <c r="E40" s="97" t="str">
        <f>IFERROR(VLOOKUP($B40,'2b. Staff Data (Casual)'!$A:$K,7,0),"")</f>
        <v/>
      </c>
      <c r="F40" s="97" t="str">
        <f>IFERROR(VLOOKUP($B40,'2b. Staff Data (Casual)'!$A:$K,8,0),"")</f>
        <v/>
      </c>
      <c r="G40" s="97" t="str">
        <f>IFERROR(VLOOKUP($B40,'2b. Staff Data (Casual)'!$A:$K,9,0),"")</f>
        <v/>
      </c>
      <c r="H40" s="97" t="str">
        <f>IFERROR(VLOOKUP($B40,'2b. Staff Data (Casual)'!$A:$K,10,0),"")</f>
        <v/>
      </c>
      <c r="I40" s="97" t="str">
        <f>IFERROR(VLOOKUP($B40,'2b. Staff Data (Casual)'!$A:$K,11,0),"")</f>
        <v/>
      </c>
      <c r="J40" s="61" t="s">
        <v>1</v>
      </c>
      <c r="K40" s="61"/>
      <c r="L40" s="61"/>
      <c r="M40" s="61"/>
      <c r="N40" s="113">
        <f>M40/'1. Your Institution'!$B$9</f>
        <v>0</v>
      </c>
      <c r="O40" s="101">
        <f t="shared" si="1"/>
        <v>0</v>
      </c>
      <c r="P40" s="32" t="str">
        <f>IF(O40&gt;'1. Your Institution'!$B$9,"This casual staff member has exceeded the limit of total annual work hours. Please check that the data are correct.",IF(O40&lt;'1. Your Institution'!$B$9,"",IF(O40="","")))</f>
        <v/>
      </c>
      <c r="Q40" s="61"/>
    </row>
    <row r="41" spans="1:17" x14ac:dyDescent="0.25">
      <c r="A41" s="100" t="str">
        <f t="shared" si="0"/>
        <v/>
      </c>
      <c r="B41" s="61"/>
      <c r="C41" s="97" t="str">
        <f>IFERROR(VLOOKUP($B41,'2b. Staff Data (Casual)'!$A:$K,5,0),"")</f>
        <v/>
      </c>
      <c r="D41" s="97" t="str">
        <f>IFERROR(VLOOKUP($B41,'2b. Staff Data (Casual)'!$A:$K,6,0),"")</f>
        <v/>
      </c>
      <c r="E41" s="97" t="str">
        <f>IFERROR(VLOOKUP($B41,'2b. Staff Data (Casual)'!$A:$K,7,0),"")</f>
        <v/>
      </c>
      <c r="F41" s="97" t="str">
        <f>IFERROR(VLOOKUP($B41,'2b. Staff Data (Casual)'!$A:$K,8,0),"")</f>
        <v/>
      </c>
      <c r="G41" s="97" t="str">
        <f>IFERROR(VLOOKUP($B41,'2b. Staff Data (Casual)'!$A:$K,9,0),"")</f>
        <v/>
      </c>
      <c r="H41" s="97" t="str">
        <f>IFERROR(VLOOKUP($B41,'2b. Staff Data (Casual)'!$A:$K,10,0),"")</f>
        <v/>
      </c>
      <c r="I41" s="97" t="str">
        <f>IFERROR(VLOOKUP($B41,'2b. Staff Data (Casual)'!$A:$K,11,0),"")</f>
        <v/>
      </c>
      <c r="J41" s="61" t="s">
        <v>1</v>
      </c>
      <c r="K41" s="61"/>
      <c r="L41" s="61"/>
      <c r="M41" s="61"/>
      <c r="N41" s="113">
        <f>M41/'1. Your Institution'!$B$9</f>
        <v>0</v>
      </c>
      <c r="O41" s="101">
        <f t="shared" si="1"/>
        <v>0</v>
      </c>
      <c r="P41" s="32" t="str">
        <f>IF(O41&gt;'1. Your Institution'!$B$9,"This casual staff member has exceeded the limit of total annual work hours. Please check that the data are correct.",IF(O41&lt;'1. Your Institution'!$B$9,"",IF(O41="","")))</f>
        <v/>
      </c>
      <c r="Q41" s="61"/>
    </row>
    <row r="42" spans="1:17" x14ac:dyDescent="0.25">
      <c r="A42" s="100" t="str">
        <f t="shared" si="0"/>
        <v/>
      </c>
      <c r="B42" s="61"/>
      <c r="C42" s="97" t="str">
        <f>IFERROR(VLOOKUP($B42,'2b. Staff Data (Casual)'!$A:$K,5,0),"")</f>
        <v/>
      </c>
      <c r="D42" s="97" t="str">
        <f>IFERROR(VLOOKUP($B42,'2b. Staff Data (Casual)'!$A:$K,6,0),"")</f>
        <v/>
      </c>
      <c r="E42" s="97" t="str">
        <f>IFERROR(VLOOKUP($B42,'2b. Staff Data (Casual)'!$A:$K,7,0),"")</f>
        <v/>
      </c>
      <c r="F42" s="97" t="str">
        <f>IFERROR(VLOOKUP($B42,'2b. Staff Data (Casual)'!$A:$K,8,0),"")</f>
        <v/>
      </c>
      <c r="G42" s="97" t="str">
        <f>IFERROR(VLOOKUP($B42,'2b. Staff Data (Casual)'!$A:$K,9,0),"")</f>
        <v/>
      </c>
      <c r="H42" s="97" t="str">
        <f>IFERROR(VLOOKUP($B42,'2b. Staff Data (Casual)'!$A:$K,10,0),"")</f>
        <v/>
      </c>
      <c r="I42" s="97" t="str">
        <f>IFERROR(VLOOKUP($B42,'2b. Staff Data (Casual)'!$A:$K,11,0),"")</f>
        <v/>
      </c>
      <c r="J42" s="61" t="s">
        <v>1</v>
      </c>
      <c r="K42" s="61"/>
      <c r="L42" s="61"/>
      <c r="M42" s="61"/>
      <c r="N42" s="113">
        <f>M42/'1. Your Institution'!$B$9</f>
        <v>0</v>
      </c>
      <c r="O42" s="101">
        <f t="shared" ref="O42:O73" si="3">SUMIF(B:B,$B42,M:M)</f>
        <v>0</v>
      </c>
      <c r="P42" s="32" t="str">
        <f>IF(O42&gt;'1. Your Institution'!$B$9,"This casual staff member has exceeded the limit of total annual work hours. Please check that the data are correct.",IF(O42&lt;'1. Your Institution'!$B$9,"",IF(O42="","")))</f>
        <v/>
      </c>
      <c r="Q42" s="61"/>
    </row>
    <row r="43" spans="1:17" x14ac:dyDescent="0.25">
      <c r="A43" s="100" t="str">
        <f t="shared" si="0"/>
        <v/>
      </c>
      <c r="B43" s="61"/>
      <c r="C43" s="97" t="str">
        <f>IFERROR(VLOOKUP($B43,'2b. Staff Data (Casual)'!$A:$K,5,0),"")</f>
        <v/>
      </c>
      <c r="D43" s="97" t="str">
        <f>IFERROR(VLOOKUP($B43,'2b. Staff Data (Casual)'!$A:$K,6,0),"")</f>
        <v/>
      </c>
      <c r="E43" s="97" t="str">
        <f>IFERROR(VLOOKUP($B43,'2b. Staff Data (Casual)'!$A:$K,7,0),"")</f>
        <v/>
      </c>
      <c r="F43" s="97" t="str">
        <f>IFERROR(VLOOKUP($B43,'2b. Staff Data (Casual)'!$A:$K,8,0),"")</f>
        <v/>
      </c>
      <c r="G43" s="97" t="str">
        <f>IFERROR(VLOOKUP($B43,'2b. Staff Data (Casual)'!$A:$K,9,0),"")</f>
        <v/>
      </c>
      <c r="H43" s="97" t="str">
        <f>IFERROR(VLOOKUP($B43,'2b. Staff Data (Casual)'!$A:$K,10,0),"")</f>
        <v/>
      </c>
      <c r="I43" s="97" t="str">
        <f>IFERROR(VLOOKUP($B43,'2b. Staff Data (Casual)'!$A:$K,11,0),"")</f>
        <v/>
      </c>
      <c r="J43" s="61" t="s">
        <v>1</v>
      </c>
      <c r="K43" s="61"/>
      <c r="L43" s="61"/>
      <c r="M43" s="61"/>
      <c r="N43" s="113">
        <f>M43/'1. Your Institution'!$B$9</f>
        <v>0</v>
      </c>
      <c r="O43" s="101">
        <f t="shared" si="3"/>
        <v>0</v>
      </c>
      <c r="P43" s="32" t="str">
        <f>IF(O43&gt;'1. Your Institution'!$B$9,"This casual staff member has exceeded the limit of total annual work hours. Please check that the data are correct.",IF(O43&lt;'1. Your Institution'!$B$9,"",IF(O43="","")))</f>
        <v/>
      </c>
      <c r="Q43" s="61"/>
    </row>
    <row r="44" spans="1:17" x14ac:dyDescent="0.25">
      <c r="A44" s="100" t="str">
        <f t="shared" si="0"/>
        <v/>
      </c>
      <c r="B44" s="61"/>
      <c r="C44" s="97" t="str">
        <f>IFERROR(VLOOKUP($B44,'2b. Staff Data (Casual)'!$A:$K,5,0),"")</f>
        <v/>
      </c>
      <c r="D44" s="97" t="str">
        <f>IFERROR(VLOOKUP($B44,'2b. Staff Data (Casual)'!$A:$K,6,0),"")</f>
        <v/>
      </c>
      <c r="E44" s="97" t="str">
        <f>IFERROR(VLOOKUP($B44,'2b. Staff Data (Casual)'!$A:$K,7,0),"")</f>
        <v/>
      </c>
      <c r="F44" s="97" t="str">
        <f>IFERROR(VLOOKUP($B44,'2b. Staff Data (Casual)'!$A:$K,8,0),"")</f>
        <v/>
      </c>
      <c r="G44" s="97" t="str">
        <f>IFERROR(VLOOKUP($B44,'2b. Staff Data (Casual)'!$A:$K,9,0),"")</f>
        <v/>
      </c>
      <c r="H44" s="97" t="str">
        <f>IFERROR(VLOOKUP($B44,'2b. Staff Data (Casual)'!$A:$K,10,0),"")</f>
        <v/>
      </c>
      <c r="I44" s="97" t="str">
        <f>IFERROR(VLOOKUP($B44,'2b. Staff Data (Casual)'!$A:$K,11,0),"")</f>
        <v/>
      </c>
      <c r="J44" s="61" t="s">
        <v>1</v>
      </c>
      <c r="K44" s="61"/>
      <c r="L44" s="61"/>
      <c r="M44" s="61"/>
      <c r="N44" s="113">
        <f>M44/'1. Your Institution'!$B$9</f>
        <v>0</v>
      </c>
      <c r="O44" s="101">
        <f t="shared" si="3"/>
        <v>0</v>
      </c>
      <c r="P44" s="32" t="str">
        <f>IF(O44&gt;'1. Your Institution'!$B$9,"This casual staff member has exceeded the limit of total annual work hours. Please check that the data are correct.",IF(O44&lt;'1. Your Institution'!$B$9,"",IF(O44="","")))</f>
        <v/>
      </c>
      <c r="Q44" s="61"/>
    </row>
    <row r="45" spans="1:17" x14ac:dyDescent="0.25">
      <c r="A45" s="100" t="str">
        <f t="shared" si="0"/>
        <v/>
      </c>
      <c r="B45" s="61"/>
      <c r="C45" s="97" t="str">
        <f>IFERROR(VLOOKUP($B45,'2b. Staff Data (Casual)'!$A:$K,5,0),"")</f>
        <v/>
      </c>
      <c r="D45" s="97" t="str">
        <f>IFERROR(VLOOKUP($B45,'2b. Staff Data (Casual)'!$A:$K,6,0),"")</f>
        <v/>
      </c>
      <c r="E45" s="97" t="str">
        <f>IFERROR(VLOOKUP($B45,'2b. Staff Data (Casual)'!$A:$K,7,0),"")</f>
        <v/>
      </c>
      <c r="F45" s="97" t="str">
        <f>IFERROR(VLOOKUP($B45,'2b. Staff Data (Casual)'!$A:$K,8,0),"")</f>
        <v/>
      </c>
      <c r="G45" s="97" t="str">
        <f>IFERROR(VLOOKUP($B45,'2b. Staff Data (Casual)'!$A:$K,9,0),"")</f>
        <v/>
      </c>
      <c r="H45" s="97" t="str">
        <f>IFERROR(VLOOKUP($B45,'2b. Staff Data (Casual)'!$A:$K,10,0),"")</f>
        <v/>
      </c>
      <c r="I45" s="97" t="str">
        <f>IFERROR(VLOOKUP($B45,'2b. Staff Data (Casual)'!$A:$K,11,0),"")</f>
        <v/>
      </c>
      <c r="J45" s="61" t="s">
        <v>1</v>
      </c>
      <c r="K45" s="61"/>
      <c r="L45" s="61"/>
      <c r="M45" s="61"/>
      <c r="N45" s="113">
        <f>M45/'1. Your Institution'!$B$9</f>
        <v>0</v>
      </c>
      <c r="O45" s="101">
        <f t="shared" si="3"/>
        <v>0</v>
      </c>
      <c r="P45" s="32" t="str">
        <f>IF(O45&gt;'1. Your Institution'!$B$9,"This casual staff member has exceeded the limit of total annual work hours. Please check that the data are correct.",IF(O45&lt;'1. Your Institution'!$B$9,"",IF(O45="","")))</f>
        <v/>
      </c>
      <c r="Q45" s="61"/>
    </row>
    <row r="46" spans="1:17" x14ac:dyDescent="0.25">
      <c r="A46" s="100" t="str">
        <f t="shared" si="0"/>
        <v/>
      </c>
      <c r="B46" s="61"/>
      <c r="C46" s="97" t="str">
        <f>IFERROR(VLOOKUP($B46,'2b. Staff Data (Casual)'!$A:$K,5,0),"")</f>
        <v/>
      </c>
      <c r="D46" s="97" t="str">
        <f>IFERROR(VLOOKUP($B46,'2b. Staff Data (Casual)'!$A:$K,6,0),"")</f>
        <v/>
      </c>
      <c r="E46" s="97" t="str">
        <f>IFERROR(VLOOKUP($B46,'2b. Staff Data (Casual)'!$A:$K,7,0),"")</f>
        <v/>
      </c>
      <c r="F46" s="97" t="str">
        <f>IFERROR(VLOOKUP($B46,'2b. Staff Data (Casual)'!$A:$K,8,0),"")</f>
        <v/>
      </c>
      <c r="G46" s="97" t="str">
        <f>IFERROR(VLOOKUP($B46,'2b. Staff Data (Casual)'!$A:$K,9,0),"")</f>
        <v/>
      </c>
      <c r="H46" s="97" t="str">
        <f>IFERROR(VLOOKUP($B46,'2b. Staff Data (Casual)'!$A:$K,10,0),"")</f>
        <v/>
      </c>
      <c r="I46" s="97" t="str">
        <f>IFERROR(VLOOKUP($B46,'2b. Staff Data (Casual)'!$A:$K,11,0),"")</f>
        <v/>
      </c>
      <c r="J46" s="61" t="s">
        <v>1</v>
      </c>
      <c r="K46" s="61"/>
      <c r="L46" s="61"/>
      <c r="M46" s="61"/>
      <c r="N46" s="113">
        <f>M46/'1. Your Institution'!$B$9</f>
        <v>0</v>
      </c>
      <c r="O46" s="101">
        <f t="shared" si="3"/>
        <v>0</v>
      </c>
      <c r="P46" s="32" t="str">
        <f>IF(O46&gt;'1. Your Institution'!$B$9,"This casual staff member has exceeded the limit of total annual work hours. Please check that the data are correct.",IF(O46&lt;'1. Your Institution'!$B$9,"",IF(O46="","")))</f>
        <v/>
      </c>
      <c r="Q46" s="61"/>
    </row>
    <row r="47" spans="1:17" x14ac:dyDescent="0.25">
      <c r="A47" s="100" t="str">
        <f t="shared" si="0"/>
        <v/>
      </c>
      <c r="B47" s="61"/>
      <c r="C47" s="97" t="str">
        <f>IFERROR(VLOOKUP($B47,'2b. Staff Data (Casual)'!$A:$K,5,0),"")</f>
        <v/>
      </c>
      <c r="D47" s="97" t="str">
        <f>IFERROR(VLOOKUP($B47,'2b. Staff Data (Casual)'!$A:$K,6,0),"")</f>
        <v/>
      </c>
      <c r="E47" s="97" t="str">
        <f>IFERROR(VLOOKUP($B47,'2b. Staff Data (Casual)'!$A:$K,7,0),"")</f>
        <v/>
      </c>
      <c r="F47" s="97" t="str">
        <f>IFERROR(VLOOKUP($B47,'2b. Staff Data (Casual)'!$A:$K,8,0),"")</f>
        <v/>
      </c>
      <c r="G47" s="97" t="str">
        <f>IFERROR(VLOOKUP($B47,'2b. Staff Data (Casual)'!$A:$K,9,0),"")</f>
        <v/>
      </c>
      <c r="H47" s="97" t="str">
        <f>IFERROR(VLOOKUP($B47,'2b. Staff Data (Casual)'!$A:$K,10,0),"")</f>
        <v/>
      </c>
      <c r="I47" s="97" t="str">
        <f>IFERROR(VLOOKUP($B47,'2b. Staff Data (Casual)'!$A:$K,11,0),"")</f>
        <v/>
      </c>
      <c r="J47" s="61" t="s">
        <v>1</v>
      </c>
      <c r="K47" s="61"/>
      <c r="L47" s="61"/>
      <c r="M47" s="61"/>
      <c r="N47" s="113">
        <f>M47/'1. Your Institution'!$B$9</f>
        <v>0</v>
      </c>
      <c r="O47" s="101">
        <f t="shared" si="3"/>
        <v>0</v>
      </c>
      <c r="P47" s="32" t="str">
        <f>IF(O47&gt;'1. Your Institution'!$B$9,"This casual staff member has exceeded the limit of total annual work hours. Please check that the data are correct.",IF(O47&lt;'1. Your Institution'!$B$9,"",IF(O47="","")))</f>
        <v/>
      </c>
      <c r="Q47" s="61"/>
    </row>
    <row r="48" spans="1:17" x14ac:dyDescent="0.25">
      <c r="A48" s="100" t="str">
        <f t="shared" si="0"/>
        <v/>
      </c>
      <c r="B48" s="61"/>
      <c r="C48" s="97" t="str">
        <f>IFERROR(VLOOKUP($B48,'2b. Staff Data (Casual)'!$A:$K,5,0),"")</f>
        <v/>
      </c>
      <c r="D48" s="97" t="str">
        <f>IFERROR(VLOOKUP($B48,'2b. Staff Data (Casual)'!$A:$K,6,0),"")</f>
        <v/>
      </c>
      <c r="E48" s="97" t="str">
        <f>IFERROR(VLOOKUP($B48,'2b. Staff Data (Casual)'!$A:$K,7,0),"")</f>
        <v/>
      </c>
      <c r="F48" s="97" t="str">
        <f>IFERROR(VLOOKUP($B48,'2b. Staff Data (Casual)'!$A:$K,8,0),"")</f>
        <v/>
      </c>
      <c r="G48" s="97" t="str">
        <f>IFERROR(VLOOKUP($B48,'2b. Staff Data (Casual)'!$A:$K,9,0),"")</f>
        <v/>
      </c>
      <c r="H48" s="97" t="str">
        <f>IFERROR(VLOOKUP($B48,'2b. Staff Data (Casual)'!$A:$K,10,0),"")</f>
        <v/>
      </c>
      <c r="I48" s="97" t="str">
        <f>IFERROR(VLOOKUP($B48,'2b. Staff Data (Casual)'!$A:$K,11,0),"")</f>
        <v/>
      </c>
      <c r="J48" s="61" t="s">
        <v>1</v>
      </c>
      <c r="K48" s="61"/>
      <c r="L48" s="61"/>
      <c r="M48" s="61"/>
      <c r="N48" s="113">
        <f>M48/'1. Your Institution'!$B$9</f>
        <v>0</v>
      </c>
      <c r="O48" s="101">
        <f t="shared" si="3"/>
        <v>0</v>
      </c>
      <c r="P48" s="32" t="str">
        <f>IF(O48&gt;'1. Your Institution'!$B$9,"This casual staff member has exceeded the limit of total annual work hours. Please check that the data are correct.",IF(O48&lt;'1. Your Institution'!$B$9,"",IF(O48="","")))</f>
        <v/>
      </c>
      <c r="Q48" s="61"/>
    </row>
    <row r="49" spans="1:17" x14ac:dyDescent="0.25">
      <c r="A49" s="100" t="str">
        <f t="shared" si="0"/>
        <v/>
      </c>
      <c r="B49" s="61"/>
      <c r="C49" s="97" t="str">
        <f>IFERROR(VLOOKUP($B49,'2b. Staff Data (Casual)'!$A:$K,5,0),"")</f>
        <v/>
      </c>
      <c r="D49" s="97" t="str">
        <f>IFERROR(VLOOKUP($B49,'2b. Staff Data (Casual)'!$A:$K,6,0),"")</f>
        <v/>
      </c>
      <c r="E49" s="97" t="str">
        <f>IFERROR(VLOOKUP($B49,'2b. Staff Data (Casual)'!$A:$K,7,0),"")</f>
        <v/>
      </c>
      <c r="F49" s="97" t="str">
        <f>IFERROR(VLOOKUP($B49,'2b. Staff Data (Casual)'!$A:$K,8,0),"")</f>
        <v/>
      </c>
      <c r="G49" s="97" t="str">
        <f>IFERROR(VLOOKUP($B49,'2b. Staff Data (Casual)'!$A:$K,9,0),"")</f>
        <v/>
      </c>
      <c r="H49" s="97" t="str">
        <f>IFERROR(VLOOKUP($B49,'2b. Staff Data (Casual)'!$A:$K,10,0),"")</f>
        <v/>
      </c>
      <c r="I49" s="97" t="str">
        <f>IFERROR(VLOOKUP($B49,'2b. Staff Data (Casual)'!$A:$K,11,0),"")</f>
        <v/>
      </c>
      <c r="J49" s="61" t="s">
        <v>1</v>
      </c>
      <c r="K49" s="61"/>
      <c r="L49" s="61"/>
      <c r="M49" s="61"/>
      <c r="N49" s="113">
        <f>M49/'1. Your Institution'!$B$9</f>
        <v>0</v>
      </c>
      <c r="O49" s="101">
        <f t="shared" si="3"/>
        <v>0</v>
      </c>
      <c r="P49" s="32" t="str">
        <f>IF(O49&gt;'1. Your Institution'!$B$9,"This casual staff member has exceeded the limit of total annual work hours. Please check that the data are correct.",IF(O49&lt;'1. Your Institution'!$B$9,"",IF(O49="","")))</f>
        <v/>
      </c>
      <c r="Q49" s="61"/>
    </row>
    <row r="50" spans="1:17" x14ac:dyDescent="0.25">
      <c r="A50" s="100" t="str">
        <f t="shared" si="0"/>
        <v/>
      </c>
      <c r="B50" s="61"/>
      <c r="C50" s="97" t="str">
        <f>IFERROR(VLOOKUP($B50,'2b. Staff Data (Casual)'!$A:$K,5,0),"")</f>
        <v/>
      </c>
      <c r="D50" s="97" t="str">
        <f>IFERROR(VLOOKUP($B50,'2b. Staff Data (Casual)'!$A:$K,6,0),"")</f>
        <v/>
      </c>
      <c r="E50" s="97" t="str">
        <f>IFERROR(VLOOKUP($B50,'2b. Staff Data (Casual)'!$A:$K,7,0),"")</f>
        <v/>
      </c>
      <c r="F50" s="97" t="str">
        <f>IFERROR(VLOOKUP($B50,'2b. Staff Data (Casual)'!$A:$K,8,0),"")</f>
        <v/>
      </c>
      <c r="G50" s="97" t="str">
        <f>IFERROR(VLOOKUP($B50,'2b. Staff Data (Casual)'!$A:$K,9,0),"")</f>
        <v/>
      </c>
      <c r="H50" s="97" t="str">
        <f>IFERROR(VLOOKUP($B50,'2b. Staff Data (Casual)'!$A:$K,10,0),"")</f>
        <v/>
      </c>
      <c r="I50" s="97" t="str">
        <f>IFERROR(VLOOKUP($B50,'2b. Staff Data (Casual)'!$A:$K,11,0),"")</f>
        <v/>
      </c>
      <c r="J50" s="61" t="s">
        <v>1</v>
      </c>
      <c r="K50" s="61"/>
      <c r="L50" s="61"/>
      <c r="M50" s="61"/>
      <c r="N50" s="113">
        <f>M50/'1. Your Institution'!$B$9</f>
        <v>0</v>
      </c>
      <c r="O50" s="101">
        <f t="shared" si="3"/>
        <v>0</v>
      </c>
      <c r="P50" s="32" t="str">
        <f>IF(O50&gt;'1. Your Institution'!$B$9,"This casual staff member has exceeded the limit of total annual work hours. Please check that the data are correct.",IF(O50&lt;'1. Your Institution'!$B$9,"",IF(O50="","")))</f>
        <v/>
      </c>
      <c r="Q50" s="61"/>
    </row>
    <row r="51" spans="1:17" x14ac:dyDescent="0.25">
      <c r="A51" s="100" t="str">
        <f t="shared" si="0"/>
        <v/>
      </c>
      <c r="B51" s="61"/>
      <c r="C51" s="97" t="str">
        <f>IFERROR(VLOOKUP($B51,'2b. Staff Data (Casual)'!$A:$K,5,0),"")</f>
        <v/>
      </c>
      <c r="D51" s="97" t="str">
        <f>IFERROR(VLOOKUP($B51,'2b. Staff Data (Casual)'!$A:$K,6,0),"")</f>
        <v/>
      </c>
      <c r="E51" s="97" t="str">
        <f>IFERROR(VLOOKUP($B51,'2b. Staff Data (Casual)'!$A:$K,7,0),"")</f>
        <v/>
      </c>
      <c r="F51" s="97" t="str">
        <f>IFERROR(VLOOKUP($B51,'2b. Staff Data (Casual)'!$A:$K,8,0),"")</f>
        <v/>
      </c>
      <c r="G51" s="97" t="str">
        <f>IFERROR(VLOOKUP($B51,'2b. Staff Data (Casual)'!$A:$K,9,0),"")</f>
        <v/>
      </c>
      <c r="H51" s="97" t="str">
        <f>IFERROR(VLOOKUP($B51,'2b. Staff Data (Casual)'!$A:$K,10,0),"")</f>
        <v/>
      </c>
      <c r="I51" s="97" t="str">
        <f>IFERROR(VLOOKUP($B51,'2b. Staff Data (Casual)'!$A:$K,11,0),"")</f>
        <v/>
      </c>
      <c r="J51" s="61" t="s">
        <v>1</v>
      </c>
      <c r="K51" s="61"/>
      <c r="L51" s="61"/>
      <c r="M51" s="61"/>
      <c r="N51" s="113">
        <f>M51/'1. Your Institution'!$B$9</f>
        <v>0</v>
      </c>
      <c r="O51" s="101">
        <f t="shared" si="3"/>
        <v>0</v>
      </c>
      <c r="P51" s="32" t="str">
        <f>IF(O51&gt;'1. Your Institution'!$B$9,"This casual staff member has exceeded the limit of total annual work hours. Please check that the data are correct.",IF(O51&lt;'1. Your Institution'!$B$9,"",IF(O51="","")))</f>
        <v/>
      </c>
      <c r="Q51" s="61"/>
    </row>
    <row r="52" spans="1:17" x14ac:dyDescent="0.25">
      <c r="A52" s="100" t="str">
        <f t="shared" si="0"/>
        <v/>
      </c>
      <c r="B52" s="61"/>
      <c r="C52" s="97" t="str">
        <f>IFERROR(VLOOKUP($B52,'2b. Staff Data (Casual)'!$A:$K,5,0),"")</f>
        <v/>
      </c>
      <c r="D52" s="97" t="str">
        <f>IFERROR(VLOOKUP($B52,'2b. Staff Data (Casual)'!$A:$K,6,0),"")</f>
        <v/>
      </c>
      <c r="E52" s="97" t="str">
        <f>IFERROR(VLOOKUP($B52,'2b. Staff Data (Casual)'!$A:$K,7,0),"")</f>
        <v/>
      </c>
      <c r="F52" s="97" t="str">
        <f>IFERROR(VLOOKUP($B52,'2b. Staff Data (Casual)'!$A:$K,8,0),"")</f>
        <v/>
      </c>
      <c r="G52" s="97" t="str">
        <f>IFERROR(VLOOKUP($B52,'2b. Staff Data (Casual)'!$A:$K,9,0),"")</f>
        <v/>
      </c>
      <c r="H52" s="97" t="str">
        <f>IFERROR(VLOOKUP($B52,'2b. Staff Data (Casual)'!$A:$K,10,0),"")</f>
        <v/>
      </c>
      <c r="I52" s="97" t="str">
        <f>IFERROR(VLOOKUP($B52,'2b. Staff Data (Casual)'!$A:$K,11,0),"")</f>
        <v/>
      </c>
      <c r="J52" s="61" t="s">
        <v>1</v>
      </c>
      <c r="K52" s="61"/>
      <c r="L52" s="61"/>
      <c r="M52" s="61"/>
      <c r="N52" s="113">
        <f>M52/'1. Your Institution'!$B$9</f>
        <v>0</v>
      </c>
      <c r="O52" s="101">
        <f t="shared" si="3"/>
        <v>0</v>
      </c>
      <c r="P52" s="32" t="str">
        <f>IF(O52&gt;'1. Your Institution'!$B$9,"This casual staff member has exceeded the limit of total annual work hours. Please check that the data are correct.",IF(O52&lt;'1. Your Institution'!$B$9,"",IF(O52="","")))</f>
        <v/>
      </c>
      <c r="Q52" s="61"/>
    </row>
    <row r="53" spans="1:17" x14ac:dyDescent="0.25">
      <c r="A53" s="100" t="str">
        <f t="shared" si="0"/>
        <v/>
      </c>
      <c r="B53" s="61"/>
      <c r="C53" s="97" t="str">
        <f>IFERROR(VLOOKUP($B53,'2b. Staff Data (Casual)'!$A:$K,5,0),"")</f>
        <v/>
      </c>
      <c r="D53" s="97" t="str">
        <f>IFERROR(VLOOKUP($B53,'2b. Staff Data (Casual)'!$A:$K,6,0),"")</f>
        <v/>
      </c>
      <c r="E53" s="97" t="str">
        <f>IFERROR(VLOOKUP($B53,'2b. Staff Data (Casual)'!$A:$K,7,0),"")</f>
        <v/>
      </c>
      <c r="F53" s="97" t="str">
        <f>IFERROR(VLOOKUP($B53,'2b. Staff Data (Casual)'!$A:$K,8,0),"")</f>
        <v/>
      </c>
      <c r="G53" s="97" t="str">
        <f>IFERROR(VLOOKUP($B53,'2b. Staff Data (Casual)'!$A:$K,9,0),"")</f>
        <v/>
      </c>
      <c r="H53" s="97" t="str">
        <f>IFERROR(VLOOKUP($B53,'2b. Staff Data (Casual)'!$A:$K,10,0),"")</f>
        <v/>
      </c>
      <c r="I53" s="97" t="str">
        <f>IFERROR(VLOOKUP($B53,'2b. Staff Data (Casual)'!$A:$K,11,0),"")</f>
        <v/>
      </c>
      <c r="J53" s="61" t="s">
        <v>1</v>
      </c>
      <c r="K53" s="61"/>
      <c r="L53" s="61"/>
      <c r="M53" s="61"/>
      <c r="N53" s="113">
        <f>M53/'1. Your Institution'!$B$9</f>
        <v>0</v>
      </c>
      <c r="O53" s="101">
        <f t="shared" si="3"/>
        <v>0</v>
      </c>
      <c r="P53" s="32" t="str">
        <f>IF(O53&gt;'1. Your Institution'!$B$9,"This casual staff member has exceeded the limit of total annual work hours. Please check that the data are correct.",IF(O53&lt;'1. Your Institution'!$B$9,"",IF(O53="","")))</f>
        <v/>
      </c>
      <c r="Q53" s="61"/>
    </row>
    <row r="54" spans="1:17" x14ac:dyDescent="0.25">
      <c r="A54" s="100" t="str">
        <f t="shared" si="0"/>
        <v/>
      </c>
      <c r="B54" s="61"/>
      <c r="C54" s="97" t="str">
        <f>IFERROR(VLOOKUP($B54,'2b. Staff Data (Casual)'!$A:$K,5,0),"")</f>
        <v/>
      </c>
      <c r="D54" s="97" t="str">
        <f>IFERROR(VLOOKUP($B54,'2b. Staff Data (Casual)'!$A:$K,6,0),"")</f>
        <v/>
      </c>
      <c r="E54" s="97" t="str">
        <f>IFERROR(VLOOKUP($B54,'2b. Staff Data (Casual)'!$A:$K,7,0),"")</f>
        <v/>
      </c>
      <c r="F54" s="97" t="str">
        <f>IFERROR(VLOOKUP($B54,'2b. Staff Data (Casual)'!$A:$K,8,0),"")</f>
        <v/>
      </c>
      <c r="G54" s="97" t="str">
        <f>IFERROR(VLOOKUP($B54,'2b. Staff Data (Casual)'!$A:$K,9,0),"")</f>
        <v/>
      </c>
      <c r="H54" s="97" t="str">
        <f>IFERROR(VLOOKUP($B54,'2b. Staff Data (Casual)'!$A:$K,10,0),"")</f>
        <v/>
      </c>
      <c r="I54" s="97" t="str">
        <f>IFERROR(VLOOKUP($B54,'2b. Staff Data (Casual)'!$A:$K,11,0),"")</f>
        <v/>
      </c>
      <c r="J54" s="61" t="s">
        <v>1</v>
      </c>
      <c r="K54" s="61"/>
      <c r="L54" s="61"/>
      <c r="M54" s="61"/>
      <c r="N54" s="113">
        <f>M54/'1. Your Institution'!$B$9</f>
        <v>0</v>
      </c>
      <c r="O54" s="101">
        <f t="shared" si="3"/>
        <v>0</v>
      </c>
      <c r="P54" s="32" t="str">
        <f>IF(O54&gt;'1. Your Institution'!$B$9,"This casual staff member has exceeded the limit of total annual work hours. Please check that the data are correct.",IF(O54&lt;'1. Your Institution'!$B$9,"",IF(O54="","")))</f>
        <v/>
      </c>
      <c r="Q54" s="61"/>
    </row>
    <row r="55" spans="1:17" x14ac:dyDescent="0.25">
      <c r="A55" s="100" t="str">
        <f t="shared" si="0"/>
        <v/>
      </c>
      <c r="B55" s="61"/>
      <c r="C55" s="97" t="str">
        <f>IFERROR(VLOOKUP($B55,'2b. Staff Data (Casual)'!$A:$K,5,0),"")</f>
        <v/>
      </c>
      <c r="D55" s="97" t="str">
        <f>IFERROR(VLOOKUP($B55,'2b. Staff Data (Casual)'!$A:$K,6,0),"")</f>
        <v/>
      </c>
      <c r="E55" s="97" t="str">
        <f>IFERROR(VLOOKUP($B55,'2b. Staff Data (Casual)'!$A:$K,7,0),"")</f>
        <v/>
      </c>
      <c r="F55" s="97" t="str">
        <f>IFERROR(VLOOKUP($B55,'2b. Staff Data (Casual)'!$A:$K,8,0),"")</f>
        <v/>
      </c>
      <c r="G55" s="97" t="str">
        <f>IFERROR(VLOOKUP($B55,'2b. Staff Data (Casual)'!$A:$K,9,0),"")</f>
        <v/>
      </c>
      <c r="H55" s="97" t="str">
        <f>IFERROR(VLOOKUP($B55,'2b. Staff Data (Casual)'!$A:$K,10,0),"")</f>
        <v/>
      </c>
      <c r="I55" s="97" t="str">
        <f>IFERROR(VLOOKUP($B55,'2b. Staff Data (Casual)'!$A:$K,11,0),"")</f>
        <v/>
      </c>
      <c r="J55" s="61" t="s">
        <v>1</v>
      </c>
      <c r="K55" s="61"/>
      <c r="L55" s="61"/>
      <c r="M55" s="61"/>
      <c r="N55" s="113">
        <f>M55/'1. Your Institution'!$B$9</f>
        <v>0</v>
      </c>
      <c r="O55" s="101">
        <f t="shared" si="3"/>
        <v>0</v>
      </c>
      <c r="P55" s="32" t="str">
        <f>IF(O55&gt;'1. Your Institution'!$B$9,"This casual staff member has exceeded the limit of total annual work hours. Please check that the data are correct.",IF(O55&lt;'1. Your Institution'!$B$9,"",IF(O55="","")))</f>
        <v/>
      </c>
      <c r="Q55" s="61"/>
    </row>
    <row r="56" spans="1:17" x14ac:dyDescent="0.25">
      <c r="A56" s="100" t="str">
        <f t="shared" si="0"/>
        <v/>
      </c>
      <c r="B56" s="61"/>
      <c r="C56" s="97" t="str">
        <f>IFERROR(VLOOKUP($B56,'2b. Staff Data (Casual)'!$A:$K,5,0),"")</f>
        <v/>
      </c>
      <c r="D56" s="97" t="str">
        <f>IFERROR(VLOOKUP($B56,'2b. Staff Data (Casual)'!$A:$K,6,0),"")</f>
        <v/>
      </c>
      <c r="E56" s="97" t="str">
        <f>IFERROR(VLOOKUP($B56,'2b. Staff Data (Casual)'!$A:$K,7,0),"")</f>
        <v/>
      </c>
      <c r="F56" s="97" t="str">
        <f>IFERROR(VLOOKUP($B56,'2b. Staff Data (Casual)'!$A:$K,8,0),"")</f>
        <v/>
      </c>
      <c r="G56" s="97" t="str">
        <f>IFERROR(VLOOKUP($B56,'2b. Staff Data (Casual)'!$A:$K,9,0),"")</f>
        <v/>
      </c>
      <c r="H56" s="97" t="str">
        <f>IFERROR(VLOOKUP($B56,'2b. Staff Data (Casual)'!$A:$K,10,0),"")</f>
        <v/>
      </c>
      <c r="I56" s="97" t="str">
        <f>IFERROR(VLOOKUP($B56,'2b. Staff Data (Casual)'!$A:$K,11,0),"")</f>
        <v/>
      </c>
      <c r="J56" s="61" t="s">
        <v>1</v>
      </c>
      <c r="K56" s="61"/>
      <c r="L56" s="61"/>
      <c r="M56" s="61"/>
      <c r="N56" s="113">
        <f>M56/'1. Your Institution'!$B$9</f>
        <v>0</v>
      </c>
      <c r="O56" s="101">
        <f t="shared" si="3"/>
        <v>0</v>
      </c>
      <c r="P56" s="32" t="str">
        <f>IF(O56&gt;'1. Your Institution'!$B$9,"This casual staff member has exceeded the limit of total annual work hours. Please check that the data are correct.",IF(O56&lt;'1. Your Institution'!$B$9,"",IF(O56="","")))</f>
        <v/>
      </c>
      <c r="Q56" s="61"/>
    </row>
    <row r="57" spans="1:17" x14ac:dyDescent="0.25">
      <c r="A57" s="100" t="str">
        <f t="shared" si="0"/>
        <v/>
      </c>
      <c r="B57" s="61"/>
      <c r="C57" s="97" t="str">
        <f>IFERROR(VLOOKUP($B57,'2b. Staff Data (Casual)'!$A:$K,5,0),"")</f>
        <v/>
      </c>
      <c r="D57" s="97" t="str">
        <f>IFERROR(VLOOKUP($B57,'2b. Staff Data (Casual)'!$A:$K,6,0),"")</f>
        <v/>
      </c>
      <c r="E57" s="97" t="str">
        <f>IFERROR(VLOOKUP($B57,'2b. Staff Data (Casual)'!$A:$K,7,0),"")</f>
        <v/>
      </c>
      <c r="F57" s="97" t="str">
        <f>IFERROR(VLOOKUP($B57,'2b. Staff Data (Casual)'!$A:$K,8,0),"")</f>
        <v/>
      </c>
      <c r="G57" s="97" t="str">
        <f>IFERROR(VLOOKUP($B57,'2b. Staff Data (Casual)'!$A:$K,9,0),"")</f>
        <v/>
      </c>
      <c r="H57" s="97" t="str">
        <f>IFERROR(VLOOKUP($B57,'2b. Staff Data (Casual)'!$A:$K,10,0),"")</f>
        <v/>
      </c>
      <c r="I57" s="97" t="str">
        <f>IFERROR(VLOOKUP($B57,'2b. Staff Data (Casual)'!$A:$K,11,0),"")</f>
        <v/>
      </c>
      <c r="J57" s="61" t="s">
        <v>1</v>
      </c>
      <c r="K57" s="61"/>
      <c r="L57" s="61"/>
      <c r="M57" s="61"/>
      <c r="N57" s="113">
        <f>M57/'1. Your Institution'!$B$9</f>
        <v>0</v>
      </c>
      <c r="O57" s="101">
        <f t="shared" si="3"/>
        <v>0</v>
      </c>
      <c r="P57" s="32" t="str">
        <f>IF(O57&gt;'1. Your Institution'!$B$9,"This casual staff member has exceeded the limit of total annual work hours. Please check that the data are correct.",IF(O57&lt;'1. Your Institution'!$B$9,"",IF(O57="","")))</f>
        <v/>
      </c>
      <c r="Q57" s="61"/>
    </row>
    <row r="58" spans="1:17" x14ac:dyDescent="0.25">
      <c r="A58" s="100" t="str">
        <f t="shared" si="0"/>
        <v/>
      </c>
      <c r="B58" s="61"/>
      <c r="C58" s="97" t="str">
        <f>IFERROR(VLOOKUP($B58,'2b. Staff Data (Casual)'!$A:$K,5,0),"")</f>
        <v/>
      </c>
      <c r="D58" s="97" t="str">
        <f>IFERROR(VLOOKUP($B58,'2b. Staff Data (Casual)'!$A:$K,6,0),"")</f>
        <v/>
      </c>
      <c r="E58" s="97" t="str">
        <f>IFERROR(VLOOKUP($B58,'2b. Staff Data (Casual)'!$A:$K,7,0),"")</f>
        <v/>
      </c>
      <c r="F58" s="97" t="str">
        <f>IFERROR(VLOOKUP($B58,'2b. Staff Data (Casual)'!$A:$K,8,0),"")</f>
        <v/>
      </c>
      <c r="G58" s="97" t="str">
        <f>IFERROR(VLOOKUP($B58,'2b. Staff Data (Casual)'!$A:$K,9,0),"")</f>
        <v/>
      </c>
      <c r="H58" s="97" t="str">
        <f>IFERROR(VLOOKUP($B58,'2b. Staff Data (Casual)'!$A:$K,10,0),"")</f>
        <v/>
      </c>
      <c r="I58" s="97" t="str">
        <f>IFERROR(VLOOKUP($B58,'2b. Staff Data (Casual)'!$A:$K,11,0),"")</f>
        <v/>
      </c>
      <c r="J58" s="61" t="s">
        <v>1</v>
      </c>
      <c r="K58" s="61"/>
      <c r="L58" s="61"/>
      <c r="M58" s="61"/>
      <c r="N58" s="113">
        <f>M58/'1. Your Institution'!$B$9</f>
        <v>0</v>
      </c>
      <c r="O58" s="101">
        <f t="shared" si="3"/>
        <v>0</v>
      </c>
      <c r="P58" s="32" t="str">
        <f>IF(O58&gt;'1. Your Institution'!$B$9,"This casual staff member has exceeded the limit of total annual work hours. Please check that the data are correct.",IF(O58&lt;'1. Your Institution'!$B$9,"",IF(O58="","")))</f>
        <v/>
      </c>
      <c r="Q58" s="61"/>
    </row>
    <row r="59" spans="1:17" x14ac:dyDescent="0.25">
      <c r="A59" s="100" t="str">
        <f t="shared" si="0"/>
        <v/>
      </c>
      <c r="B59" s="61"/>
      <c r="C59" s="97" t="str">
        <f>IFERROR(VLOOKUP($B59,'2b. Staff Data (Casual)'!$A:$K,5,0),"")</f>
        <v/>
      </c>
      <c r="D59" s="97" t="str">
        <f>IFERROR(VLOOKUP($B59,'2b. Staff Data (Casual)'!$A:$K,6,0),"")</f>
        <v/>
      </c>
      <c r="E59" s="97" t="str">
        <f>IFERROR(VLOOKUP($B59,'2b. Staff Data (Casual)'!$A:$K,7,0),"")</f>
        <v/>
      </c>
      <c r="F59" s="97" t="str">
        <f>IFERROR(VLOOKUP($B59,'2b. Staff Data (Casual)'!$A:$K,8,0),"")</f>
        <v/>
      </c>
      <c r="G59" s="97" t="str">
        <f>IFERROR(VLOOKUP($B59,'2b. Staff Data (Casual)'!$A:$K,9,0),"")</f>
        <v/>
      </c>
      <c r="H59" s="97" t="str">
        <f>IFERROR(VLOOKUP($B59,'2b. Staff Data (Casual)'!$A:$K,10,0),"")</f>
        <v/>
      </c>
      <c r="I59" s="97" t="str">
        <f>IFERROR(VLOOKUP($B59,'2b. Staff Data (Casual)'!$A:$K,11,0),"")</f>
        <v/>
      </c>
      <c r="J59" s="61" t="s">
        <v>1</v>
      </c>
      <c r="K59" s="61"/>
      <c r="L59" s="61"/>
      <c r="M59" s="61"/>
      <c r="N59" s="113">
        <f>M59/'1. Your Institution'!$B$9</f>
        <v>0</v>
      </c>
      <c r="O59" s="101">
        <f t="shared" si="3"/>
        <v>0</v>
      </c>
      <c r="P59" s="32" t="str">
        <f>IF(O59&gt;'1. Your Institution'!$B$9,"This casual staff member has exceeded the limit of total annual work hours. Please check that the data are correct.",IF(O59&lt;'1. Your Institution'!$B$9,"",IF(O59="","")))</f>
        <v/>
      </c>
      <c r="Q59" s="61"/>
    </row>
    <row r="60" spans="1:17" x14ac:dyDescent="0.25">
      <c r="A60" s="100" t="str">
        <f t="shared" si="0"/>
        <v/>
      </c>
      <c r="B60" s="61"/>
      <c r="C60" s="97" t="str">
        <f>IFERROR(VLOOKUP($B60,'2b. Staff Data (Casual)'!$A:$K,5,0),"")</f>
        <v/>
      </c>
      <c r="D60" s="97" t="str">
        <f>IFERROR(VLOOKUP($B60,'2b. Staff Data (Casual)'!$A:$K,6,0),"")</f>
        <v/>
      </c>
      <c r="E60" s="97" t="str">
        <f>IFERROR(VLOOKUP($B60,'2b. Staff Data (Casual)'!$A:$K,7,0),"")</f>
        <v/>
      </c>
      <c r="F60" s="97" t="str">
        <f>IFERROR(VLOOKUP($B60,'2b. Staff Data (Casual)'!$A:$K,8,0),"")</f>
        <v/>
      </c>
      <c r="G60" s="97" t="str">
        <f>IFERROR(VLOOKUP($B60,'2b. Staff Data (Casual)'!$A:$K,9,0),"")</f>
        <v/>
      </c>
      <c r="H60" s="97" t="str">
        <f>IFERROR(VLOOKUP($B60,'2b. Staff Data (Casual)'!$A:$K,10,0),"")</f>
        <v/>
      </c>
      <c r="I60" s="97" t="str">
        <f>IFERROR(VLOOKUP($B60,'2b. Staff Data (Casual)'!$A:$K,11,0),"")</f>
        <v/>
      </c>
      <c r="J60" s="61" t="s">
        <v>1</v>
      </c>
      <c r="K60" s="61"/>
      <c r="L60" s="61"/>
      <c r="M60" s="61"/>
      <c r="N60" s="113">
        <f>M60/'1. Your Institution'!$B$9</f>
        <v>0</v>
      </c>
      <c r="O60" s="101">
        <f t="shared" si="3"/>
        <v>0</v>
      </c>
      <c r="P60" s="32" t="str">
        <f>IF(O60&gt;'1. Your Institution'!$B$9,"This casual staff member has exceeded the limit of total annual work hours. Please check that the data are correct.",IF(O60&lt;'1. Your Institution'!$B$9,"",IF(O60="","")))</f>
        <v/>
      </c>
      <c r="Q60" s="61"/>
    </row>
    <row r="61" spans="1:17" x14ac:dyDescent="0.25">
      <c r="A61" s="100" t="str">
        <f t="shared" si="0"/>
        <v/>
      </c>
      <c r="B61" s="61"/>
      <c r="C61" s="97" t="str">
        <f>IFERROR(VLOOKUP($B61,'2b. Staff Data (Casual)'!$A:$K,5,0),"")</f>
        <v/>
      </c>
      <c r="D61" s="97" t="str">
        <f>IFERROR(VLOOKUP($B61,'2b. Staff Data (Casual)'!$A:$K,6,0),"")</f>
        <v/>
      </c>
      <c r="E61" s="97" t="str">
        <f>IFERROR(VLOOKUP($B61,'2b. Staff Data (Casual)'!$A:$K,7,0),"")</f>
        <v/>
      </c>
      <c r="F61" s="97" t="str">
        <f>IFERROR(VLOOKUP($B61,'2b. Staff Data (Casual)'!$A:$K,8,0),"")</f>
        <v/>
      </c>
      <c r="G61" s="97" t="str">
        <f>IFERROR(VLOOKUP($B61,'2b. Staff Data (Casual)'!$A:$K,9,0),"")</f>
        <v/>
      </c>
      <c r="H61" s="97" t="str">
        <f>IFERROR(VLOOKUP($B61,'2b. Staff Data (Casual)'!$A:$K,10,0),"")</f>
        <v/>
      </c>
      <c r="I61" s="97" t="str">
        <f>IFERROR(VLOOKUP($B61,'2b. Staff Data (Casual)'!$A:$K,11,0),"")</f>
        <v/>
      </c>
      <c r="J61" s="61" t="s">
        <v>1</v>
      </c>
      <c r="K61" s="61"/>
      <c r="L61" s="61"/>
      <c r="M61" s="61"/>
      <c r="N61" s="113">
        <f>M61/'1. Your Institution'!$B$9</f>
        <v>0</v>
      </c>
      <c r="O61" s="101">
        <f t="shared" si="3"/>
        <v>0</v>
      </c>
      <c r="P61" s="32" t="str">
        <f>IF(O61&gt;'1. Your Institution'!$B$9,"This casual staff member has exceeded the limit of total annual work hours. Please check that the data are correct.",IF(O61&lt;'1. Your Institution'!$B$9,"",IF(O61="","")))</f>
        <v/>
      </c>
      <c r="Q61" s="61"/>
    </row>
    <row r="62" spans="1:17" x14ac:dyDescent="0.25">
      <c r="A62" s="100" t="str">
        <f t="shared" si="0"/>
        <v/>
      </c>
      <c r="B62" s="61"/>
      <c r="C62" s="97" t="str">
        <f>IFERROR(VLOOKUP($B62,'2b. Staff Data (Casual)'!$A:$K,5,0),"")</f>
        <v/>
      </c>
      <c r="D62" s="97" t="str">
        <f>IFERROR(VLOOKUP($B62,'2b. Staff Data (Casual)'!$A:$K,6,0),"")</f>
        <v/>
      </c>
      <c r="E62" s="97" t="str">
        <f>IFERROR(VLOOKUP($B62,'2b. Staff Data (Casual)'!$A:$K,7,0),"")</f>
        <v/>
      </c>
      <c r="F62" s="97" t="str">
        <f>IFERROR(VLOOKUP($B62,'2b. Staff Data (Casual)'!$A:$K,8,0),"")</f>
        <v/>
      </c>
      <c r="G62" s="97" t="str">
        <f>IFERROR(VLOOKUP($B62,'2b. Staff Data (Casual)'!$A:$K,9,0),"")</f>
        <v/>
      </c>
      <c r="H62" s="97" t="str">
        <f>IFERROR(VLOOKUP($B62,'2b. Staff Data (Casual)'!$A:$K,10,0),"")</f>
        <v/>
      </c>
      <c r="I62" s="97" t="str">
        <f>IFERROR(VLOOKUP($B62,'2b. Staff Data (Casual)'!$A:$K,11,0),"")</f>
        <v/>
      </c>
      <c r="J62" s="61" t="s">
        <v>1</v>
      </c>
      <c r="K62" s="61"/>
      <c r="L62" s="61"/>
      <c r="M62" s="61"/>
      <c r="N62" s="113">
        <f>M62/'1. Your Institution'!$B$9</f>
        <v>0</v>
      </c>
      <c r="O62" s="101">
        <f t="shared" si="3"/>
        <v>0</v>
      </c>
      <c r="P62" s="32" t="str">
        <f>IF(O62&gt;'1. Your Institution'!$B$9,"This casual staff member has exceeded the limit of total annual work hours. Please check that the data are correct.",IF(O62&lt;'1. Your Institution'!$B$9,"",IF(O62="","")))</f>
        <v/>
      </c>
      <c r="Q62" s="61"/>
    </row>
    <row r="63" spans="1:17" x14ac:dyDescent="0.25">
      <c r="A63" s="100" t="str">
        <f t="shared" si="0"/>
        <v/>
      </c>
      <c r="B63" s="61"/>
      <c r="C63" s="97" t="str">
        <f>IFERROR(VLOOKUP($B63,'2b. Staff Data (Casual)'!$A:$K,5,0),"")</f>
        <v/>
      </c>
      <c r="D63" s="97" t="str">
        <f>IFERROR(VLOOKUP($B63,'2b. Staff Data (Casual)'!$A:$K,6,0),"")</f>
        <v/>
      </c>
      <c r="E63" s="97" t="str">
        <f>IFERROR(VLOOKUP($B63,'2b. Staff Data (Casual)'!$A:$K,7,0),"")</f>
        <v/>
      </c>
      <c r="F63" s="97" t="str">
        <f>IFERROR(VLOOKUP($B63,'2b. Staff Data (Casual)'!$A:$K,8,0),"")</f>
        <v/>
      </c>
      <c r="G63" s="97" t="str">
        <f>IFERROR(VLOOKUP($B63,'2b. Staff Data (Casual)'!$A:$K,9,0),"")</f>
        <v/>
      </c>
      <c r="H63" s="97" t="str">
        <f>IFERROR(VLOOKUP($B63,'2b. Staff Data (Casual)'!$A:$K,10,0),"")</f>
        <v/>
      </c>
      <c r="I63" s="97" t="str">
        <f>IFERROR(VLOOKUP($B63,'2b. Staff Data (Casual)'!$A:$K,11,0),"")</f>
        <v/>
      </c>
      <c r="J63" s="61" t="s">
        <v>1</v>
      </c>
      <c r="K63" s="61"/>
      <c r="L63" s="61"/>
      <c r="M63" s="61"/>
      <c r="N63" s="113">
        <f>M63/'1. Your Institution'!$B$9</f>
        <v>0</v>
      </c>
      <c r="O63" s="101">
        <f t="shared" si="3"/>
        <v>0</v>
      </c>
      <c r="P63" s="32" t="str">
        <f>IF(O63&gt;'1. Your Institution'!$B$9,"This casual staff member has exceeded the limit of total annual work hours. Please check that the data are correct.",IF(O63&lt;'1. Your Institution'!$B$9,"",IF(O63="","")))</f>
        <v/>
      </c>
      <c r="Q63" s="61"/>
    </row>
    <row r="64" spans="1:17" x14ac:dyDescent="0.25">
      <c r="A64" s="100" t="str">
        <f t="shared" si="0"/>
        <v/>
      </c>
      <c r="B64" s="61"/>
      <c r="C64" s="97" t="str">
        <f>IFERROR(VLOOKUP($B64,'2b. Staff Data (Casual)'!$A:$K,5,0),"")</f>
        <v/>
      </c>
      <c r="D64" s="97" t="str">
        <f>IFERROR(VLOOKUP($B64,'2b. Staff Data (Casual)'!$A:$K,6,0),"")</f>
        <v/>
      </c>
      <c r="E64" s="97" t="str">
        <f>IFERROR(VLOOKUP($B64,'2b. Staff Data (Casual)'!$A:$K,7,0),"")</f>
        <v/>
      </c>
      <c r="F64" s="97" t="str">
        <f>IFERROR(VLOOKUP($B64,'2b. Staff Data (Casual)'!$A:$K,8,0),"")</f>
        <v/>
      </c>
      <c r="G64" s="97" t="str">
        <f>IFERROR(VLOOKUP($B64,'2b. Staff Data (Casual)'!$A:$K,9,0),"")</f>
        <v/>
      </c>
      <c r="H64" s="97" t="str">
        <f>IFERROR(VLOOKUP($B64,'2b. Staff Data (Casual)'!$A:$K,10,0),"")</f>
        <v/>
      </c>
      <c r="I64" s="97" t="str">
        <f>IFERROR(VLOOKUP($B64,'2b. Staff Data (Casual)'!$A:$K,11,0),"")</f>
        <v/>
      </c>
      <c r="J64" s="61" t="s">
        <v>1</v>
      </c>
      <c r="K64" s="61"/>
      <c r="L64" s="61"/>
      <c r="M64" s="61"/>
      <c r="N64" s="113">
        <f>M64/'1. Your Institution'!$B$9</f>
        <v>0</v>
      </c>
      <c r="O64" s="101">
        <f t="shared" si="3"/>
        <v>0</v>
      </c>
      <c r="P64" s="32" t="str">
        <f>IF(O64&gt;'1. Your Institution'!$B$9,"This casual staff member has exceeded the limit of total annual work hours. Please check that the data are correct.",IF(O64&lt;'1. Your Institution'!$B$9,"",IF(O64="","")))</f>
        <v/>
      </c>
      <c r="Q64" s="61"/>
    </row>
    <row r="65" spans="1:17" x14ac:dyDescent="0.25">
      <c r="A65" s="100" t="str">
        <f t="shared" si="0"/>
        <v/>
      </c>
      <c r="B65" s="61"/>
      <c r="C65" s="97" t="str">
        <f>IFERROR(VLOOKUP($B65,'2b. Staff Data (Casual)'!$A:$K,5,0),"")</f>
        <v/>
      </c>
      <c r="D65" s="97" t="str">
        <f>IFERROR(VLOOKUP($B65,'2b. Staff Data (Casual)'!$A:$K,6,0),"")</f>
        <v/>
      </c>
      <c r="E65" s="97" t="str">
        <f>IFERROR(VLOOKUP($B65,'2b. Staff Data (Casual)'!$A:$K,7,0),"")</f>
        <v/>
      </c>
      <c r="F65" s="97" t="str">
        <f>IFERROR(VLOOKUP($B65,'2b. Staff Data (Casual)'!$A:$K,8,0),"")</f>
        <v/>
      </c>
      <c r="G65" s="97" t="str">
        <f>IFERROR(VLOOKUP($B65,'2b. Staff Data (Casual)'!$A:$K,9,0),"")</f>
        <v/>
      </c>
      <c r="H65" s="97" t="str">
        <f>IFERROR(VLOOKUP($B65,'2b. Staff Data (Casual)'!$A:$K,10,0),"")</f>
        <v/>
      </c>
      <c r="I65" s="97" t="str">
        <f>IFERROR(VLOOKUP($B65,'2b. Staff Data (Casual)'!$A:$K,11,0),"")</f>
        <v/>
      </c>
      <c r="J65" s="61" t="s">
        <v>1</v>
      </c>
      <c r="K65" s="61"/>
      <c r="L65" s="61"/>
      <c r="M65" s="61"/>
      <c r="N65" s="113">
        <f>M65/'1. Your Institution'!$B$9</f>
        <v>0</v>
      </c>
      <c r="O65" s="101">
        <f t="shared" si="3"/>
        <v>0</v>
      </c>
      <c r="P65" s="32" t="str">
        <f>IF(O65&gt;'1. Your Institution'!$B$9,"This casual staff member has exceeded the limit of total annual work hours. Please check that the data are correct.",IF(O65&lt;'1. Your Institution'!$B$9,"",IF(O65="","")))</f>
        <v/>
      </c>
      <c r="Q65" s="61"/>
    </row>
    <row r="66" spans="1:17" x14ac:dyDescent="0.25">
      <c r="A66" s="100" t="str">
        <f t="shared" si="0"/>
        <v/>
      </c>
      <c r="B66" s="61"/>
      <c r="C66" s="97" t="str">
        <f>IFERROR(VLOOKUP($B66,'2b. Staff Data (Casual)'!$A:$K,5,0),"")</f>
        <v/>
      </c>
      <c r="D66" s="97" t="str">
        <f>IFERROR(VLOOKUP($B66,'2b. Staff Data (Casual)'!$A:$K,6,0),"")</f>
        <v/>
      </c>
      <c r="E66" s="97" t="str">
        <f>IFERROR(VLOOKUP($B66,'2b. Staff Data (Casual)'!$A:$K,7,0),"")</f>
        <v/>
      </c>
      <c r="F66" s="97" t="str">
        <f>IFERROR(VLOOKUP($B66,'2b. Staff Data (Casual)'!$A:$K,8,0),"")</f>
        <v/>
      </c>
      <c r="G66" s="97" t="str">
        <f>IFERROR(VLOOKUP($B66,'2b. Staff Data (Casual)'!$A:$K,9,0),"")</f>
        <v/>
      </c>
      <c r="H66" s="97" t="str">
        <f>IFERROR(VLOOKUP($B66,'2b. Staff Data (Casual)'!$A:$K,10,0),"")</f>
        <v/>
      </c>
      <c r="I66" s="97" t="str">
        <f>IFERROR(VLOOKUP($B66,'2b. Staff Data (Casual)'!$A:$K,11,0),"")</f>
        <v/>
      </c>
      <c r="J66" s="61" t="s">
        <v>1</v>
      </c>
      <c r="K66" s="61"/>
      <c r="L66" s="61"/>
      <c r="M66" s="61"/>
      <c r="N66" s="113">
        <f>M66/'1. Your Institution'!$B$9</f>
        <v>0</v>
      </c>
      <c r="O66" s="101">
        <f t="shared" si="3"/>
        <v>0</v>
      </c>
      <c r="P66" s="32" t="str">
        <f>IF(O66&gt;'1. Your Institution'!$B$9,"This casual staff member has exceeded the limit of total annual work hours. Please check that the data are correct.",IF(O66&lt;'1. Your Institution'!$B$9,"",IF(O66="","")))</f>
        <v/>
      </c>
      <c r="Q66" s="61"/>
    </row>
    <row r="67" spans="1:17" x14ac:dyDescent="0.25">
      <c r="A67" s="100" t="str">
        <f t="shared" si="0"/>
        <v/>
      </c>
      <c r="B67" s="61"/>
      <c r="C67" s="97" t="str">
        <f>IFERROR(VLOOKUP($B67,'2b. Staff Data (Casual)'!$A:$K,5,0),"")</f>
        <v/>
      </c>
      <c r="D67" s="97" t="str">
        <f>IFERROR(VLOOKUP($B67,'2b. Staff Data (Casual)'!$A:$K,6,0),"")</f>
        <v/>
      </c>
      <c r="E67" s="97" t="str">
        <f>IFERROR(VLOOKUP($B67,'2b. Staff Data (Casual)'!$A:$K,7,0),"")</f>
        <v/>
      </c>
      <c r="F67" s="97" t="str">
        <f>IFERROR(VLOOKUP($B67,'2b. Staff Data (Casual)'!$A:$K,8,0),"")</f>
        <v/>
      </c>
      <c r="G67" s="97" t="str">
        <f>IFERROR(VLOOKUP($B67,'2b. Staff Data (Casual)'!$A:$K,9,0),"")</f>
        <v/>
      </c>
      <c r="H67" s="97" t="str">
        <f>IFERROR(VLOOKUP($B67,'2b. Staff Data (Casual)'!$A:$K,10,0),"")</f>
        <v/>
      </c>
      <c r="I67" s="97" t="str">
        <f>IFERROR(VLOOKUP($B67,'2b. Staff Data (Casual)'!$A:$K,11,0),"")</f>
        <v/>
      </c>
      <c r="J67" s="61" t="s">
        <v>1</v>
      </c>
      <c r="K67" s="61"/>
      <c r="L67" s="61"/>
      <c r="M67" s="61"/>
      <c r="N67" s="113">
        <f>M67/'1. Your Institution'!$B$9</f>
        <v>0</v>
      </c>
      <c r="O67" s="101">
        <f t="shared" si="3"/>
        <v>0</v>
      </c>
      <c r="P67" s="32" t="str">
        <f>IF(O67&gt;'1. Your Institution'!$B$9,"This casual staff member has exceeded the limit of total annual work hours. Please check that the data are correct.",IF(O67&lt;'1. Your Institution'!$B$9,"",IF(O67="","")))</f>
        <v/>
      </c>
      <c r="Q67" s="61"/>
    </row>
    <row r="68" spans="1:17" x14ac:dyDescent="0.25">
      <c r="A68" s="100" t="str">
        <f t="shared" si="0"/>
        <v/>
      </c>
      <c r="B68" s="61"/>
      <c r="C68" s="97" t="str">
        <f>IFERROR(VLOOKUP($B68,'2b. Staff Data (Casual)'!$A:$K,5,0),"")</f>
        <v/>
      </c>
      <c r="D68" s="97" t="str">
        <f>IFERROR(VLOOKUP($B68,'2b. Staff Data (Casual)'!$A:$K,6,0),"")</f>
        <v/>
      </c>
      <c r="E68" s="97" t="str">
        <f>IFERROR(VLOOKUP($B68,'2b. Staff Data (Casual)'!$A:$K,7,0),"")</f>
        <v/>
      </c>
      <c r="F68" s="97" t="str">
        <f>IFERROR(VLOOKUP($B68,'2b. Staff Data (Casual)'!$A:$K,8,0),"")</f>
        <v/>
      </c>
      <c r="G68" s="97" t="str">
        <f>IFERROR(VLOOKUP($B68,'2b. Staff Data (Casual)'!$A:$K,9,0),"")</f>
        <v/>
      </c>
      <c r="H68" s="97" t="str">
        <f>IFERROR(VLOOKUP($B68,'2b. Staff Data (Casual)'!$A:$K,10,0),"")</f>
        <v/>
      </c>
      <c r="I68" s="97" t="str">
        <f>IFERROR(VLOOKUP($B68,'2b. Staff Data (Casual)'!$A:$K,11,0),"")</f>
        <v/>
      </c>
      <c r="J68" s="61" t="s">
        <v>1</v>
      </c>
      <c r="K68" s="61"/>
      <c r="L68" s="61"/>
      <c r="M68" s="61"/>
      <c r="N68" s="113">
        <f>M68/'1. Your Institution'!$B$9</f>
        <v>0</v>
      </c>
      <c r="O68" s="101">
        <f t="shared" si="3"/>
        <v>0</v>
      </c>
      <c r="P68" s="32" t="str">
        <f>IF(O68&gt;'1. Your Institution'!$B$9,"This casual staff member has exceeded the limit of total annual work hours. Please check that the data are correct.",IF(O68&lt;'1. Your Institution'!$B$9,"",IF(O68="","")))</f>
        <v/>
      </c>
      <c r="Q68" s="61"/>
    </row>
    <row r="69" spans="1:17" x14ac:dyDescent="0.25">
      <c r="A69" s="100" t="str">
        <f t="shared" si="0"/>
        <v/>
      </c>
      <c r="B69" s="61"/>
      <c r="C69" s="97" t="str">
        <f>IFERROR(VLOOKUP($B69,'2b. Staff Data (Casual)'!$A:$K,5,0),"")</f>
        <v/>
      </c>
      <c r="D69" s="97" t="str">
        <f>IFERROR(VLOOKUP($B69,'2b. Staff Data (Casual)'!$A:$K,6,0),"")</f>
        <v/>
      </c>
      <c r="E69" s="97" t="str">
        <f>IFERROR(VLOOKUP($B69,'2b. Staff Data (Casual)'!$A:$K,7,0),"")</f>
        <v/>
      </c>
      <c r="F69" s="97" t="str">
        <f>IFERROR(VLOOKUP($B69,'2b. Staff Data (Casual)'!$A:$K,8,0),"")</f>
        <v/>
      </c>
      <c r="G69" s="97" t="str">
        <f>IFERROR(VLOOKUP($B69,'2b. Staff Data (Casual)'!$A:$K,9,0),"")</f>
        <v/>
      </c>
      <c r="H69" s="97" t="str">
        <f>IFERROR(VLOOKUP($B69,'2b. Staff Data (Casual)'!$A:$K,10,0),"")</f>
        <v/>
      </c>
      <c r="I69" s="97" t="str">
        <f>IFERROR(VLOOKUP($B69,'2b. Staff Data (Casual)'!$A:$K,11,0),"")</f>
        <v/>
      </c>
      <c r="J69" s="61" t="s">
        <v>1</v>
      </c>
      <c r="K69" s="61"/>
      <c r="L69" s="61"/>
      <c r="M69" s="61"/>
      <c r="N69" s="113">
        <f>M69/'1. Your Institution'!$B$9</f>
        <v>0</v>
      </c>
      <c r="O69" s="101">
        <f t="shared" si="3"/>
        <v>0</v>
      </c>
      <c r="P69" s="32" t="str">
        <f>IF(O69&gt;'1. Your Institution'!$B$9,"This casual staff member has exceeded the limit of total annual work hours. Please check that the data are correct.",IF(O69&lt;'1. Your Institution'!$B$9,"",IF(O69="","")))</f>
        <v/>
      </c>
      <c r="Q69" s="61"/>
    </row>
    <row r="70" spans="1:17" x14ac:dyDescent="0.25">
      <c r="A70" s="100" t="str">
        <f t="shared" si="0"/>
        <v/>
      </c>
      <c r="B70" s="61"/>
      <c r="C70" s="97" t="str">
        <f>IFERROR(VLOOKUP($B70,'2b. Staff Data (Casual)'!$A:$K,5,0),"")</f>
        <v/>
      </c>
      <c r="D70" s="97" t="str">
        <f>IFERROR(VLOOKUP($B70,'2b. Staff Data (Casual)'!$A:$K,6,0),"")</f>
        <v/>
      </c>
      <c r="E70" s="97" t="str">
        <f>IFERROR(VLOOKUP($B70,'2b. Staff Data (Casual)'!$A:$K,7,0),"")</f>
        <v/>
      </c>
      <c r="F70" s="97" t="str">
        <f>IFERROR(VLOOKUP($B70,'2b. Staff Data (Casual)'!$A:$K,8,0),"")</f>
        <v/>
      </c>
      <c r="G70" s="97" t="str">
        <f>IFERROR(VLOOKUP($B70,'2b. Staff Data (Casual)'!$A:$K,9,0),"")</f>
        <v/>
      </c>
      <c r="H70" s="97" t="str">
        <f>IFERROR(VLOOKUP($B70,'2b. Staff Data (Casual)'!$A:$K,10,0),"")</f>
        <v/>
      </c>
      <c r="I70" s="97" t="str">
        <f>IFERROR(VLOOKUP($B70,'2b. Staff Data (Casual)'!$A:$K,11,0),"")</f>
        <v/>
      </c>
      <c r="J70" s="61" t="s">
        <v>1</v>
      </c>
      <c r="K70" s="61"/>
      <c r="L70" s="61"/>
      <c r="M70" s="61"/>
      <c r="N70" s="113">
        <f>M70/'1. Your Institution'!$B$9</f>
        <v>0</v>
      </c>
      <c r="O70" s="101">
        <f t="shared" si="3"/>
        <v>0</v>
      </c>
      <c r="P70" s="32" t="str">
        <f>IF(O70&gt;'1. Your Institution'!$B$9,"This casual staff member has exceeded the limit of total annual work hours. Please check that the data are correct.",IF(O70&lt;'1. Your Institution'!$B$9,"",IF(O70="","")))</f>
        <v/>
      </c>
      <c r="Q70" s="61"/>
    </row>
    <row r="71" spans="1:17" x14ac:dyDescent="0.25">
      <c r="A71" s="100" t="str">
        <f t="shared" si="0"/>
        <v/>
      </c>
      <c r="B71" s="61"/>
      <c r="C71" s="97" t="str">
        <f>IFERROR(VLOOKUP($B71,'2b. Staff Data (Casual)'!$A:$K,5,0),"")</f>
        <v/>
      </c>
      <c r="D71" s="97" t="str">
        <f>IFERROR(VLOOKUP($B71,'2b. Staff Data (Casual)'!$A:$K,6,0),"")</f>
        <v/>
      </c>
      <c r="E71" s="97" t="str">
        <f>IFERROR(VLOOKUP($B71,'2b. Staff Data (Casual)'!$A:$K,7,0),"")</f>
        <v/>
      </c>
      <c r="F71" s="97" t="str">
        <f>IFERROR(VLOOKUP($B71,'2b. Staff Data (Casual)'!$A:$K,8,0),"")</f>
        <v/>
      </c>
      <c r="G71" s="97" t="str">
        <f>IFERROR(VLOOKUP($B71,'2b. Staff Data (Casual)'!$A:$K,9,0),"")</f>
        <v/>
      </c>
      <c r="H71" s="97" t="str">
        <f>IFERROR(VLOOKUP($B71,'2b. Staff Data (Casual)'!$A:$K,10,0),"")</f>
        <v/>
      </c>
      <c r="I71" s="97" t="str">
        <f>IFERROR(VLOOKUP($B71,'2b. Staff Data (Casual)'!$A:$K,11,0),"")</f>
        <v/>
      </c>
      <c r="J71" s="61" t="s">
        <v>1</v>
      </c>
      <c r="K71" s="61"/>
      <c r="L71" s="61"/>
      <c r="M71" s="61"/>
      <c r="N71" s="113">
        <f>M71/'1. Your Institution'!$B$9</f>
        <v>0</v>
      </c>
      <c r="O71" s="101">
        <f t="shared" si="3"/>
        <v>0</v>
      </c>
      <c r="P71" s="32" t="str">
        <f>IF(O71&gt;'1. Your Institution'!$B$9,"This casual staff member has exceeded the limit of total annual work hours. Please check that the data are correct.",IF(O71&lt;'1. Your Institution'!$B$9,"",IF(O71="","")))</f>
        <v/>
      </c>
      <c r="Q71" s="61"/>
    </row>
    <row r="72" spans="1:17" x14ac:dyDescent="0.25">
      <c r="A72" s="100" t="str">
        <f t="shared" si="0"/>
        <v/>
      </c>
      <c r="B72" s="61"/>
      <c r="C72" s="97" t="str">
        <f>IFERROR(VLOOKUP($B72,'2b. Staff Data (Casual)'!$A:$K,5,0),"")</f>
        <v/>
      </c>
      <c r="D72" s="97" t="str">
        <f>IFERROR(VLOOKUP($B72,'2b. Staff Data (Casual)'!$A:$K,6,0),"")</f>
        <v/>
      </c>
      <c r="E72" s="97" t="str">
        <f>IFERROR(VLOOKUP($B72,'2b. Staff Data (Casual)'!$A:$K,7,0),"")</f>
        <v/>
      </c>
      <c r="F72" s="97" t="str">
        <f>IFERROR(VLOOKUP($B72,'2b. Staff Data (Casual)'!$A:$K,8,0),"")</f>
        <v/>
      </c>
      <c r="G72" s="97" t="str">
        <f>IFERROR(VLOOKUP($B72,'2b. Staff Data (Casual)'!$A:$K,9,0),"")</f>
        <v/>
      </c>
      <c r="H72" s="97" t="str">
        <f>IFERROR(VLOOKUP($B72,'2b. Staff Data (Casual)'!$A:$K,10,0),"")</f>
        <v/>
      </c>
      <c r="I72" s="97" t="str">
        <f>IFERROR(VLOOKUP($B72,'2b. Staff Data (Casual)'!$A:$K,11,0),"")</f>
        <v/>
      </c>
      <c r="J72" s="61" t="s">
        <v>1</v>
      </c>
      <c r="K72" s="61"/>
      <c r="L72" s="61"/>
      <c r="M72" s="61"/>
      <c r="N72" s="113">
        <f>M72/'1. Your Institution'!$B$9</f>
        <v>0</v>
      </c>
      <c r="O72" s="101">
        <f t="shared" si="3"/>
        <v>0</v>
      </c>
      <c r="P72" s="32" t="str">
        <f>IF(O72&gt;'1. Your Institution'!$B$9,"This casual staff member has exceeded the limit of total annual work hours. Please check that the data are correct.",IF(O72&lt;'1. Your Institution'!$B$9,"",IF(O72="","")))</f>
        <v/>
      </c>
      <c r="Q72" s="61"/>
    </row>
    <row r="73" spans="1:17" x14ac:dyDescent="0.25">
      <c r="A73" s="100" t="str">
        <f t="shared" si="0"/>
        <v/>
      </c>
      <c r="B73" s="61"/>
      <c r="C73" s="97" t="str">
        <f>IFERROR(VLOOKUP($B73,'2b. Staff Data (Casual)'!$A:$K,5,0),"")</f>
        <v/>
      </c>
      <c r="D73" s="97" t="str">
        <f>IFERROR(VLOOKUP($B73,'2b. Staff Data (Casual)'!$A:$K,6,0),"")</f>
        <v/>
      </c>
      <c r="E73" s="97" t="str">
        <f>IFERROR(VLOOKUP($B73,'2b. Staff Data (Casual)'!$A:$K,7,0),"")</f>
        <v/>
      </c>
      <c r="F73" s="97" t="str">
        <f>IFERROR(VLOOKUP($B73,'2b. Staff Data (Casual)'!$A:$K,8,0),"")</f>
        <v/>
      </c>
      <c r="G73" s="97" t="str">
        <f>IFERROR(VLOOKUP($B73,'2b. Staff Data (Casual)'!$A:$K,9,0),"")</f>
        <v/>
      </c>
      <c r="H73" s="97" t="str">
        <f>IFERROR(VLOOKUP($B73,'2b. Staff Data (Casual)'!$A:$K,10,0),"")</f>
        <v/>
      </c>
      <c r="I73" s="97" t="str">
        <f>IFERROR(VLOOKUP($B73,'2b. Staff Data (Casual)'!$A:$K,11,0),"")</f>
        <v/>
      </c>
      <c r="J73" s="61" t="s">
        <v>1</v>
      </c>
      <c r="K73" s="61"/>
      <c r="L73" s="61"/>
      <c r="M73" s="61"/>
      <c r="N73" s="113">
        <f>M73/'1. Your Institution'!$B$9</f>
        <v>0</v>
      </c>
      <c r="O73" s="101">
        <f t="shared" si="3"/>
        <v>0</v>
      </c>
      <c r="P73" s="32" t="str">
        <f>IF(O73&gt;'1. Your Institution'!$B$9,"This casual staff member has exceeded the limit of total annual work hours. Please check that the data are correct.",IF(O73&lt;'1. Your Institution'!$B$9,"",IF(O73="","")))</f>
        <v/>
      </c>
      <c r="Q73" s="61"/>
    </row>
    <row r="74" spans="1:17" x14ac:dyDescent="0.25">
      <c r="A74" s="100" t="str">
        <f t="shared" ref="A74:A137" si="4">RIGHT(B74,4)</f>
        <v/>
      </c>
      <c r="B74" s="61"/>
      <c r="C74" s="97" t="str">
        <f>IFERROR(VLOOKUP($B74,'2b. Staff Data (Casual)'!$A:$K,5,0),"")</f>
        <v/>
      </c>
      <c r="D74" s="97" t="str">
        <f>IFERROR(VLOOKUP($B74,'2b. Staff Data (Casual)'!$A:$K,6,0),"")</f>
        <v/>
      </c>
      <c r="E74" s="97" t="str">
        <f>IFERROR(VLOOKUP($B74,'2b. Staff Data (Casual)'!$A:$K,7,0),"")</f>
        <v/>
      </c>
      <c r="F74" s="97" t="str">
        <f>IFERROR(VLOOKUP($B74,'2b. Staff Data (Casual)'!$A:$K,8,0),"")</f>
        <v/>
      </c>
      <c r="G74" s="97" t="str">
        <f>IFERROR(VLOOKUP($B74,'2b. Staff Data (Casual)'!$A:$K,9,0),"")</f>
        <v/>
      </c>
      <c r="H74" s="97" t="str">
        <f>IFERROR(VLOOKUP($B74,'2b. Staff Data (Casual)'!$A:$K,10,0),"")</f>
        <v/>
      </c>
      <c r="I74" s="97" t="str">
        <f>IFERROR(VLOOKUP($B74,'2b. Staff Data (Casual)'!$A:$K,11,0),"")</f>
        <v/>
      </c>
      <c r="J74" s="61" t="s">
        <v>1</v>
      </c>
      <c r="K74" s="61"/>
      <c r="L74" s="61"/>
      <c r="M74" s="61"/>
      <c r="N74" s="113">
        <f>M74/'1. Your Institution'!$B$9</f>
        <v>0</v>
      </c>
      <c r="O74" s="101">
        <f t="shared" ref="O74:O105" si="5">SUMIF(B:B,$B74,M:M)</f>
        <v>0</v>
      </c>
      <c r="P74" s="32" t="str">
        <f>IF(O74&gt;'1. Your Institution'!$B$9,"This casual staff member has exceeded the limit of total annual work hours. Please check that the data are correct.",IF(O74&lt;'1. Your Institution'!$B$9,"",IF(O74="","")))</f>
        <v/>
      </c>
      <c r="Q74" s="61"/>
    </row>
    <row r="75" spans="1:17" x14ac:dyDescent="0.25">
      <c r="A75" s="100" t="str">
        <f t="shared" si="4"/>
        <v/>
      </c>
      <c r="B75" s="61"/>
      <c r="C75" s="97" t="str">
        <f>IFERROR(VLOOKUP($B75,'2b. Staff Data (Casual)'!$A:$K,5,0),"")</f>
        <v/>
      </c>
      <c r="D75" s="97" t="str">
        <f>IFERROR(VLOOKUP($B75,'2b. Staff Data (Casual)'!$A:$K,6,0),"")</f>
        <v/>
      </c>
      <c r="E75" s="97" t="str">
        <f>IFERROR(VLOOKUP($B75,'2b. Staff Data (Casual)'!$A:$K,7,0),"")</f>
        <v/>
      </c>
      <c r="F75" s="97" t="str">
        <f>IFERROR(VLOOKUP($B75,'2b. Staff Data (Casual)'!$A:$K,8,0),"")</f>
        <v/>
      </c>
      <c r="G75" s="97" t="str">
        <f>IFERROR(VLOOKUP($B75,'2b. Staff Data (Casual)'!$A:$K,9,0),"")</f>
        <v/>
      </c>
      <c r="H75" s="97" t="str">
        <f>IFERROR(VLOOKUP($B75,'2b. Staff Data (Casual)'!$A:$K,10,0),"")</f>
        <v/>
      </c>
      <c r="I75" s="97" t="str">
        <f>IFERROR(VLOOKUP($B75,'2b. Staff Data (Casual)'!$A:$K,11,0),"")</f>
        <v/>
      </c>
      <c r="J75" s="61" t="s">
        <v>1</v>
      </c>
      <c r="K75" s="61"/>
      <c r="L75" s="61"/>
      <c r="M75" s="61"/>
      <c r="N75" s="113">
        <f>M75/'1. Your Institution'!$B$9</f>
        <v>0</v>
      </c>
      <c r="O75" s="101">
        <f t="shared" si="5"/>
        <v>0</v>
      </c>
      <c r="P75" s="32" t="str">
        <f>IF(O75&gt;'1. Your Institution'!$B$9,"This casual staff member has exceeded the limit of total annual work hours. Please check that the data are correct.",IF(O75&lt;'1. Your Institution'!$B$9,"",IF(O75="","")))</f>
        <v/>
      </c>
      <c r="Q75" s="61"/>
    </row>
    <row r="76" spans="1:17" x14ac:dyDescent="0.25">
      <c r="A76" s="100" t="str">
        <f t="shared" si="4"/>
        <v/>
      </c>
      <c r="B76" s="61"/>
      <c r="C76" s="97" t="str">
        <f>IFERROR(VLOOKUP($B76,'2b. Staff Data (Casual)'!$A:$K,5,0),"")</f>
        <v/>
      </c>
      <c r="D76" s="97" t="str">
        <f>IFERROR(VLOOKUP($B76,'2b. Staff Data (Casual)'!$A:$K,6,0),"")</f>
        <v/>
      </c>
      <c r="E76" s="97" t="str">
        <f>IFERROR(VLOOKUP($B76,'2b. Staff Data (Casual)'!$A:$K,7,0),"")</f>
        <v/>
      </c>
      <c r="F76" s="97" t="str">
        <f>IFERROR(VLOOKUP($B76,'2b. Staff Data (Casual)'!$A:$K,8,0),"")</f>
        <v/>
      </c>
      <c r="G76" s="97" t="str">
        <f>IFERROR(VLOOKUP($B76,'2b. Staff Data (Casual)'!$A:$K,9,0),"")</f>
        <v/>
      </c>
      <c r="H76" s="97" t="str">
        <f>IFERROR(VLOOKUP($B76,'2b. Staff Data (Casual)'!$A:$K,10,0),"")</f>
        <v/>
      </c>
      <c r="I76" s="97" t="str">
        <f>IFERROR(VLOOKUP($B76,'2b. Staff Data (Casual)'!$A:$K,11,0),"")</f>
        <v/>
      </c>
      <c r="J76" s="61" t="s">
        <v>1</v>
      </c>
      <c r="K76" s="61"/>
      <c r="L76" s="61"/>
      <c r="M76" s="61"/>
      <c r="N76" s="113">
        <f>M76/'1. Your Institution'!$B$9</f>
        <v>0</v>
      </c>
      <c r="O76" s="101">
        <f t="shared" si="5"/>
        <v>0</v>
      </c>
      <c r="P76" s="32" t="str">
        <f>IF(O76&gt;'1. Your Institution'!$B$9,"This casual staff member has exceeded the limit of total annual work hours. Please check that the data are correct.",IF(O76&lt;'1. Your Institution'!$B$9,"",IF(O76="","")))</f>
        <v/>
      </c>
      <c r="Q76" s="61"/>
    </row>
    <row r="77" spans="1:17" x14ac:dyDescent="0.25">
      <c r="A77" s="100" t="str">
        <f t="shared" si="4"/>
        <v/>
      </c>
      <c r="B77" s="61"/>
      <c r="C77" s="97" t="str">
        <f>IFERROR(VLOOKUP($B77,'2b. Staff Data (Casual)'!$A:$K,5,0),"")</f>
        <v/>
      </c>
      <c r="D77" s="97" t="str">
        <f>IFERROR(VLOOKUP($B77,'2b. Staff Data (Casual)'!$A:$K,6,0),"")</f>
        <v/>
      </c>
      <c r="E77" s="97" t="str">
        <f>IFERROR(VLOOKUP($B77,'2b. Staff Data (Casual)'!$A:$K,7,0),"")</f>
        <v/>
      </c>
      <c r="F77" s="97" t="str">
        <f>IFERROR(VLOOKUP($B77,'2b. Staff Data (Casual)'!$A:$K,8,0),"")</f>
        <v/>
      </c>
      <c r="G77" s="97" t="str">
        <f>IFERROR(VLOOKUP($B77,'2b. Staff Data (Casual)'!$A:$K,9,0),"")</f>
        <v/>
      </c>
      <c r="H77" s="97" t="str">
        <f>IFERROR(VLOOKUP($B77,'2b. Staff Data (Casual)'!$A:$K,10,0),"")</f>
        <v/>
      </c>
      <c r="I77" s="97" t="str">
        <f>IFERROR(VLOOKUP($B77,'2b. Staff Data (Casual)'!$A:$K,11,0),"")</f>
        <v/>
      </c>
      <c r="J77" s="61" t="s">
        <v>1</v>
      </c>
      <c r="K77" s="61"/>
      <c r="L77" s="61"/>
      <c r="M77" s="61"/>
      <c r="N77" s="113">
        <f>M77/'1. Your Institution'!$B$9</f>
        <v>0</v>
      </c>
      <c r="O77" s="101">
        <f t="shared" si="5"/>
        <v>0</v>
      </c>
      <c r="P77" s="32" t="str">
        <f>IF(O77&gt;'1. Your Institution'!$B$9,"This casual staff member has exceeded the limit of total annual work hours. Please check that the data are correct.",IF(O77&lt;'1. Your Institution'!$B$9,"",IF(O77="","")))</f>
        <v/>
      </c>
      <c r="Q77" s="61"/>
    </row>
    <row r="78" spans="1:17" x14ac:dyDescent="0.25">
      <c r="A78" s="100" t="str">
        <f t="shared" si="4"/>
        <v/>
      </c>
      <c r="B78" s="61"/>
      <c r="C78" s="97" t="str">
        <f>IFERROR(VLOOKUP($B78,'2b. Staff Data (Casual)'!$A:$K,5,0),"")</f>
        <v/>
      </c>
      <c r="D78" s="97" t="str">
        <f>IFERROR(VLOOKUP($B78,'2b. Staff Data (Casual)'!$A:$K,6,0),"")</f>
        <v/>
      </c>
      <c r="E78" s="97" t="str">
        <f>IFERROR(VLOOKUP($B78,'2b. Staff Data (Casual)'!$A:$K,7,0),"")</f>
        <v/>
      </c>
      <c r="F78" s="97" t="str">
        <f>IFERROR(VLOOKUP($B78,'2b. Staff Data (Casual)'!$A:$K,8,0),"")</f>
        <v/>
      </c>
      <c r="G78" s="97" t="str">
        <f>IFERROR(VLOOKUP($B78,'2b. Staff Data (Casual)'!$A:$K,9,0),"")</f>
        <v/>
      </c>
      <c r="H78" s="97" t="str">
        <f>IFERROR(VLOOKUP($B78,'2b. Staff Data (Casual)'!$A:$K,10,0),"")</f>
        <v/>
      </c>
      <c r="I78" s="97" t="str">
        <f>IFERROR(VLOOKUP($B78,'2b. Staff Data (Casual)'!$A:$K,11,0),"")</f>
        <v/>
      </c>
      <c r="J78" s="61" t="s">
        <v>1</v>
      </c>
      <c r="K78" s="61"/>
      <c r="L78" s="61"/>
      <c r="M78" s="61"/>
      <c r="N78" s="113">
        <f>M78/'1. Your Institution'!$B$9</f>
        <v>0</v>
      </c>
      <c r="O78" s="101">
        <f t="shared" si="5"/>
        <v>0</v>
      </c>
      <c r="P78" s="32" t="str">
        <f>IF(O78&gt;'1. Your Institution'!$B$9,"This casual staff member has exceeded the limit of total annual work hours. Please check that the data are correct.",IF(O78&lt;'1. Your Institution'!$B$9,"",IF(O78="","")))</f>
        <v/>
      </c>
      <c r="Q78" s="61"/>
    </row>
    <row r="79" spans="1:17" x14ac:dyDescent="0.25">
      <c r="A79" s="100" t="str">
        <f t="shared" si="4"/>
        <v/>
      </c>
      <c r="B79" s="61"/>
      <c r="C79" s="97" t="str">
        <f>IFERROR(VLOOKUP($B79,'2b. Staff Data (Casual)'!$A:$K,5,0),"")</f>
        <v/>
      </c>
      <c r="D79" s="97" t="str">
        <f>IFERROR(VLOOKUP($B79,'2b. Staff Data (Casual)'!$A:$K,6,0),"")</f>
        <v/>
      </c>
      <c r="E79" s="97" t="str">
        <f>IFERROR(VLOOKUP($B79,'2b. Staff Data (Casual)'!$A:$K,7,0),"")</f>
        <v/>
      </c>
      <c r="F79" s="97" t="str">
        <f>IFERROR(VLOOKUP($B79,'2b. Staff Data (Casual)'!$A:$K,8,0),"")</f>
        <v/>
      </c>
      <c r="G79" s="97" t="str">
        <f>IFERROR(VLOOKUP($B79,'2b. Staff Data (Casual)'!$A:$K,9,0),"")</f>
        <v/>
      </c>
      <c r="H79" s="97" t="str">
        <f>IFERROR(VLOOKUP($B79,'2b. Staff Data (Casual)'!$A:$K,10,0),"")</f>
        <v/>
      </c>
      <c r="I79" s="97" t="str">
        <f>IFERROR(VLOOKUP($B79,'2b. Staff Data (Casual)'!$A:$K,11,0),"")</f>
        <v/>
      </c>
      <c r="J79" s="61" t="s">
        <v>1</v>
      </c>
      <c r="K79" s="61"/>
      <c r="L79" s="61"/>
      <c r="M79" s="61"/>
      <c r="N79" s="113">
        <f>M79/'1. Your Institution'!$B$9</f>
        <v>0</v>
      </c>
      <c r="O79" s="101">
        <f t="shared" si="5"/>
        <v>0</v>
      </c>
      <c r="P79" s="32" t="str">
        <f>IF(O79&gt;'1. Your Institution'!$B$9,"This casual staff member has exceeded the limit of total annual work hours. Please check that the data are correct.",IF(O79&lt;'1. Your Institution'!$B$9,"",IF(O79="","")))</f>
        <v/>
      </c>
      <c r="Q79" s="61"/>
    </row>
    <row r="80" spans="1:17" x14ac:dyDescent="0.25">
      <c r="A80" s="100" t="str">
        <f t="shared" si="4"/>
        <v/>
      </c>
      <c r="B80" s="61"/>
      <c r="C80" s="97" t="str">
        <f>IFERROR(VLOOKUP($B80,'2b. Staff Data (Casual)'!$A:$K,5,0),"")</f>
        <v/>
      </c>
      <c r="D80" s="97" t="str">
        <f>IFERROR(VLOOKUP($B80,'2b. Staff Data (Casual)'!$A:$K,6,0),"")</f>
        <v/>
      </c>
      <c r="E80" s="97" t="str">
        <f>IFERROR(VLOOKUP($B80,'2b. Staff Data (Casual)'!$A:$K,7,0),"")</f>
        <v/>
      </c>
      <c r="F80" s="97" t="str">
        <f>IFERROR(VLOOKUP($B80,'2b. Staff Data (Casual)'!$A:$K,8,0),"")</f>
        <v/>
      </c>
      <c r="G80" s="97" t="str">
        <f>IFERROR(VLOOKUP($B80,'2b. Staff Data (Casual)'!$A:$K,9,0),"")</f>
        <v/>
      </c>
      <c r="H80" s="97" t="str">
        <f>IFERROR(VLOOKUP($B80,'2b. Staff Data (Casual)'!$A:$K,10,0),"")</f>
        <v/>
      </c>
      <c r="I80" s="97" t="str">
        <f>IFERROR(VLOOKUP($B80,'2b. Staff Data (Casual)'!$A:$K,11,0),"")</f>
        <v/>
      </c>
      <c r="J80" s="61" t="s">
        <v>1</v>
      </c>
      <c r="K80" s="61"/>
      <c r="L80" s="61"/>
      <c r="M80" s="61"/>
      <c r="N80" s="113">
        <f>M80/'1. Your Institution'!$B$9</f>
        <v>0</v>
      </c>
      <c r="O80" s="101">
        <f t="shared" si="5"/>
        <v>0</v>
      </c>
      <c r="P80" s="32" t="str">
        <f>IF(O80&gt;'1. Your Institution'!$B$9,"This casual staff member has exceeded the limit of total annual work hours. Please check that the data are correct.",IF(O80&lt;'1. Your Institution'!$B$9,"",IF(O80="","")))</f>
        <v/>
      </c>
      <c r="Q80" s="61"/>
    </row>
    <row r="81" spans="1:17" x14ac:dyDescent="0.25">
      <c r="A81" s="100" t="str">
        <f t="shared" si="4"/>
        <v/>
      </c>
      <c r="B81" s="61"/>
      <c r="C81" s="97" t="str">
        <f>IFERROR(VLOOKUP($B81,'2b. Staff Data (Casual)'!$A:$K,5,0),"")</f>
        <v/>
      </c>
      <c r="D81" s="97" t="str">
        <f>IFERROR(VLOOKUP($B81,'2b. Staff Data (Casual)'!$A:$K,6,0),"")</f>
        <v/>
      </c>
      <c r="E81" s="97" t="str">
        <f>IFERROR(VLOOKUP($B81,'2b. Staff Data (Casual)'!$A:$K,7,0),"")</f>
        <v/>
      </c>
      <c r="F81" s="97" t="str">
        <f>IFERROR(VLOOKUP($B81,'2b. Staff Data (Casual)'!$A:$K,8,0),"")</f>
        <v/>
      </c>
      <c r="G81" s="97" t="str">
        <f>IFERROR(VLOOKUP($B81,'2b. Staff Data (Casual)'!$A:$K,9,0),"")</f>
        <v/>
      </c>
      <c r="H81" s="97" t="str">
        <f>IFERROR(VLOOKUP($B81,'2b. Staff Data (Casual)'!$A:$K,10,0),"")</f>
        <v/>
      </c>
      <c r="I81" s="97" t="str">
        <f>IFERROR(VLOOKUP($B81,'2b. Staff Data (Casual)'!$A:$K,11,0),"")</f>
        <v/>
      </c>
      <c r="J81" s="61" t="s">
        <v>1</v>
      </c>
      <c r="K81" s="61"/>
      <c r="L81" s="61"/>
      <c r="M81" s="61"/>
      <c r="N81" s="113">
        <f>M81/'1. Your Institution'!$B$9</f>
        <v>0</v>
      </c>
      <c r="O81" s="101">
        <f t="shared" si="5"/>
        <v>0</v>
      </c>
      <c r="P81" s="32" t="str">
        <f>IF(O81&gt;'1. Your Institution'!$B$9,"This casual staff member has exceeded the limit of total annual work hours. Please check that the data are correct.",IF(O81&lt;'1. Your Institution'!$B$9,"",IF(O81="","")))</f>
        <v/>
      </c>
      <c r="Q81" s="61"/>
    </row>
    <row r="82" spans="1:17" x14ac:dyDescent="0.25">
      <c r="A82" s="100" t="str">
        <f t="shared" si="4"/>
        <v/>
      </c>
      <c r="B82" s="61"/>
      <c r="C82" s="97" t="str">
        <f>IFERROR(VLOOKUP($B82,'2b. Staff Data (Casual)'!$A:$K,5,0),"")</f>
        <v/>
      </c>
      <c r="D82" s="97" t="str">
        <f>IFERROR(VLOOKUP($B82,'2b. Staff Data (Casual)'!$A:$K,6,0),"")</f>
        <v/>
      </c>
      <c r="E82" s="97" t="str">
        <f>IFERROR(VLOOKUP($B82,'2b. Staff Data (Casual)'!$A:$K,7,0),"")</f>
        <v/>
      </c>
      <c r="F82" s="97" t="str">
        <f>IFERROR(VLOOKUP($B82,'2b. Staff Data (Casual)'!$A:$K,8,0),"")</f>
        <v/>
      </c>
      <c r="G82" s="97" t="str">
        <f>IFERROR(VLOOKUP($B82,'2b. Staff Data (Casual)'!$A:$K,9,0),"")</f>
        <v/>
      </c>
      <c r="H82" s="97" t="str">
        <f>IFERROR(VLOOKUP($B82,'2b. Staff Data (Casual)'!$A:$K,10,0),"")</f>
        <v/>
      </c>
      <c r="I82" s="97" t="str">
        <f>IFERROR(VLOOKUP($B82,'2b. Staff Data (Casual)'!$A:$K,11,0),"")</f>
        <v/>
      </c>
      <c r="J82" s="61" t="s">
        <v>1</v>
      </c>
      <c r="K82" s="61"/>
      <c r="L82" s="61"/>
      <c r="M82" s="61"/>
      <c r="N82" s="113">
        <f>M82/'1. Your Institution'!$B$9</f>
        <v>0</v>
      </c>
      <c r="O82" s="101">
        <f t="shared" si="5"/>
        <v>0</v>
      </c>
      <c r="P82" s="32" t="str">
        <f>IF(O82&gt;'1. Your Institution'!$B$9,"This casual staff member has exceeded the limit of total annual work hours. Please check that the data are correct.",IF(O82&lt;'1. Your Institution'!$B$9,"",IF(O82="","")))</f>
        <v/>
      </c>
      <c r="Q82" s="61"/>
    </row>
    <row r="83" spans="1:17" x14ac:dyDescent="0.25">
      <c r="A83" s="100" t="str">
        <f t="shared" si="4"/>
        <v/>
      </c>
      <c r="B83" s="61"/>
      <c r="C83" s="97" t="str">
        <f>IFERROR(VLOOKUP($B83,'2b. Staff Data (Casual)'!$A:$K,5,0),"")</f>
        <v/>
      </c>
      <c r="D83" s="97" t="str">
        <f>IFERROR(VLOOKUP($B83,'2b. Staff Data (Casual)'!$A:$K,6,0),"")</f>
        <v/>
      </c>
      <c r="E83" s="97" t="str">
        <f>IFERROR(VLOOKUP($B83,'2b. Staff Data (Casual)'!$A:$K,7,0),"")</f>
        <v/>
      </c>
      <c r="F83" s="97" t="str">
        <f>IFERROR(VLOOKUP($B83,'2b. Staff Data (Casual)'!$A:$K,8,0),"")</f>
        <v/>
      </c>
      <c r="G83" s="97" t="str">
        <f>IFERROR(VLOOKUP($B83,'2b. Staff Data (Casual)'!$A:$K,9,0),"")</f>
        <v/>
      </c>
      <c r="H83" s="97" t="str">
        <f>IFERROR(VLOOKUP($B83,'2b. Staff Data (Casual)'!$A:$K,10,0),"")</f>
        <v/>
      </c>
      <c r="I83" s="97" t="str">
        <f>IFERROR(VLOOKUP($B83,'2b. Staff Data (Casual)'!$A:$K,11,0),"")</f>
        <v/>
      </c>
      <c r="J83" s="61" t="s">
        <v>1</v>
      </c>
      <c r="K83" s="61"/>
      <c r="L83" s="61"/>
      <c r="M83" s="61"/>
      <c r="N83" s="113">
        <f>M83/'1. Your Institution'!$B$9</f>
        <v>0</v>
      </c>
      <c r="O83" s="101">
        <f t="shared" si="5"/>
        <v>0</v>
      </c>
      <c r="P83" s="32" t="str">
        <f>IF(O83&gt;'1. Your Institution'!$B$9,"This casual staff member has exceeded the limit of total annual work hours. Please check that the data are correct.",IF(O83&lt;'1. Your Institution'!$B$9,"",IF(O83="","")))</f>
        <v/>
      </c>
      <c r="Q83" s="61"/>
    </row>
    <row r="84" spans="1:17" x14ac:dyDescent="0.25">
      <c r="A84" s="100" t="str">
        <f t="shared" si="4"/>
        <v/>
      </c>
      <c r="B84" s="61"/>
      <c r="C84" s="97" t="str">
        <f>IFERROR(VLOOKUP($B84,'2b. Staff Data (Casual)'!$A:$K,5,0),"")</f>
        <v/>
      </c>
      <c r="D84" s="97" t="str">
        <f>IFERROR(VLOOKUP($B84,'2b. Staff Data (Casual)'!$A:$K,6,0),"")</f>
        <v/>
      </c>
      <c r="E84" s="97" t="str">
        <f>IFERROR(VLOOKUP($B84,'2b. Staff Data (Casual)'!$A:$K,7,0),"")</f>
        <v/>
      </c>
      <c r="F84" s="97" t="str">
        <f>IFERROR(VLOOKUP($B84,'2b. Staff Data (Casual)'!$A:$K,8,0),"")</f>
        <v/>
      </c>
      <c r="G84" s="97" t="str">
        <f>IFERROR(VLOOKUP($B84,'2b. Staff Data (Casual)'!$A:$K,9,0),"")</f>
        <v/>
      </c>
      <c r="H84" s="97" t="str">
        <f>IFERROR(VLOOKUP($B84,'2b. Staff Data (Casual)'!$A:$K,10,0),"")</f>
        <v/>
      </c>
      <c r="I84" s="97" t="str">
        <f>IFERROR(VLOOKUP($B84,'2b. Staff Data (Casual)'!$A:$K,11,0),"")</f>
        <v/>
      </c>
      <c r="J84" s="61" t="s">
        <v>1</v>
      </c>
      <c r="K84" s="61"/>
      <c r="L84" s="61"/>
      <c r="M84" s="61"/>
      <c r="N84" s="113">
        <f>M84/'1. Your Institution'!$B$9</f>
        <v>0</v>
      </c>
      <c r="O84" s="101">
        <f t="shared" si="5"/>
        <v>0</v>
      </c>
      <c r="P84" s="32" t="str">
        <f>IF(O84&gt;'1. Your Institution'!$B$9,"This casual staff member has exceeded the limit of total annual work hours. Please check that the data are correct.",IF(O84&lt;'1. Your Institution'!$B$9,"",IF(O84="","")))</f>
        <v/>
      </c>
      <c r="Q84" s="61"/>
    </row>
    <row r="85" spans="1:17" x14ac:dyDescent="0.25">
      <c r="A85" s="100" t="str">
        <f t="shared" si="4"/>
        <v/>
      </c>
      <c r="B85" s="61"/>
      <c r="C85" s="97" t="str">
        <f>IFERROR(VLOOKUP($B85,'2b. Staff Data (Casual)'!$A:$K,5,0),"")</f>
        <v/>
      </c>
      <c r="D85" s="97" t="str">
        <f>IFERROR(VLOOKUP($B85,'2b. Staff Data (Casual)'!$A:$K,6,0),"")</f>
        <v/>
      </c>
      <c r="E85" s="97" t="str">
        <f>IFERROR(VLOOKUP($B85,'2b. Staff Data (Casual)'!$A:$K,7,0),"")</f>
        <v/>
      </c>
      <c r="F85" s="97" t="str">
        <f>IFERROR(VLOOKUP($B85,'2b. Staff Data (Casual)'!$A:$K,8,0),"")</f>
        <v/>
      </c>
      <c r="G85" s="97" t="str">
        <f>IFERROR(VLOOKUP($B85,'2b. Staff Data (Casual)'!$A:$K,9,0),"")</f>
        <v/>
      </c>
      <c r="H85" s="97" t="str">
        <f>IFERROR(VLOOKUP($B85,'2b. Staff Data (Casual)'!$A:$K,10,0),"")</f>
        <v/>
      </c>
      <c r="I85" s="97" t="str">
        <f>IFERROR(VLOOKUP($B85,'2b. Staff Data (Casual)'!$A:$K,11,0),"")</f>
        <v/>
      </c>
      <c r="J85" s="61" t="s">
        <v>1</v>
      </c>
      <c r="K85" s="61"/>
      <c r="L85" s="61"/>
      <c r="M85" s="61"/>
      <c r="N85" s="113">
        <f>M85/'1. Your Institution'!$B$9</f>
        <v>0</v>
      </c>
      <c r="O85" s="101">
        <f t="shared" si="5"/>
        <v>0</v>
      </c>
      <c r="P85" s="32" t="str">
        <f>IF(O85&gt;'1. Your Institution'!$B$9,"This casual staff member has exceeded the limit of total annual work hours. Please check that the data are correct.",IF(O85&lt;'1. Your Institution'!$B$9,"",IF(O85="","")))</f>
        <v/>
      </c>
      <c r="Q85" s="61"/>
    </row>
    <row r="86" spans="1:17" x14ac:dyDescent="0.25">
      <c r="A86" s="100" t="str">
        <f t="shared" si="4"/>
        <v/>
      </c>
      <c r="B86" s="61"/>
      <c r="C86" s="97" t="str">
        <f>IFERROR(VLOOKUP($B86,'2b. Staff Data (Casual)'!$A:$K,5,0),"")</f>
        <v/>
      </c>
      <c r="D86" s="97" t="str">
        <f>IFERROR(VLOOKUP($B86,'2b. Staff Data (Casual)'!$A:$K,6,0),"")</f>
        <v/>
      </c>
      <c r="E86" s="97" t="str">
        <f>IFERROR(VLOOKUP($B86,'2b. Staff Data (Casual)'!$A:$K,7,0),"")</f>
        <v/>
      </c>
      <c r="F86" s="97" t="str">
        <f>IFERROR(VLOOKUP($B86,'2b. Staff Data (Casual)'!$A:$K,8,0),"")</f>
        <v/>
      </c>
      <c r="G86" s="97" t="str">
        <f>IFERROR(VLOOKUP($B86,'2b. Staff Data (Casual)'!$A:$K,9,0),"")</f>
        <v/>
      </c>
      <c r="H86" s="97" t="str">
        <f>IFERROR(VLOOKUP($B86,'2b. Staff Data (Casual)'!$A:$K,10,0),"")</f>
        <v/>
      </c>
      <c r="I86" s="97" t="str">
        <f>IFERROR(VLOOKUP($B86,'2b. Staff Data (Casual)'!$A:$K,11,0),"")</f>
        <v/>
      </c>
      <c r="J86" s="61" t="s">
        <v>1</v>
      </c>
      <c r="K86" s="61"/>
      <c r="L86" s="61"/>
      <c r="M86" s="61"/>
      <c r="N86" s="113">
        <f>M86/'1. Your Institution'!$B$9</f>
        <v>0</v>
      </c>
      <c r="O86" s="101">
        <f t="shared" si="5"/>
        <v>0</v>
      </c>
      <c r="P86" s="32" t="str">
        <f>IF(O86&gt;'1. Your Institution'!$B$9,"This casual staff member has exceeded the limit of total annual work hours. Please check that the data are correct.",IF(O86&lt;'1. Your Institution'!$B$9,"",IF(O86="","")))</f>
        <v/>
      </c>
      <c r="Q86" s="61"/>
    </row>
    <row r="87" spans="1:17" x14ac:dyDescent="0.25">
      <c r="A87" s="100" t="str">
        <f t="shared" si="4"/>
        <v/>
      </c>
      <c r="B87" s="61"/>
      <c r="C87" s="97" t="str">
        <f>IFERROR(VLOOKUP($B87,'2b. Staff Data (Casual)'!$A:$K,5,0),"")</f>
        <v/>
      </c>
      <c r="D87" s="97" t="str">
        <f>IFERROR(VLOOKUP($B87,'2b. Staff Data (Casual)'!$A:$K,6,0),"")</f>
        <v/>
      </c>
      <c r="E87" s="97" t="str">
        <f>IFERROR(VLOOKUP($B87,'2b. Staff Data (Casual)'!$A:$K,7,0),"")</f>
        <v/>
      </c>
      <c r="F87" s="97" t="str">
        <f>IFERROR(VLOOKUP($B87,'2b. Staff Data (Casual)'!$A:$K,8,0),"")</f>
        <v/>
      </c>
      <c r="G87" s="97" t="str">
        <f>IFERROR(VLOOKUP($B87,'2b. Staff Data (Casual)'!$A:$K,9,0),"")</f>
        <v/>
      </c>
      <c r="H87" s="97" t="str">
        <f>IFERROR(VLOOKUP($B87,'2b. Staff Data (Casual)'!$A:$K,10,0),"")</f>
        <v/>
      </c>
      <c r="I87" s="97" t="str">
        <f>IFERROR(VLOOKUP($B87,'2b. Staff Data (Casual)'!$A:$K,11,0),"")</f>
        <v/>
      </c>
      <c r="J87" s="61" t="s">
        <v>1</v>
      </c>
      <c r="K87" s="61"/>
      <c r="L87" s="61"/>
      <c r="M87" s="61"/>
      <c r="N87" s="113">
        <f>M87/'1. Your Institution'!$B$9</f>
        <v>0</v>
      </c>
      <c r="O87" s="101">
        <f t="shared" si="5"/>
        <v>0</v>
      </c>
      <c r="P87" s="32" t="str">
        <f>IF(O87&gt;'1. Your Institution'!$B$9,"This casual staff member has exceeded the limit of total annual work hours. Please check that the data are correct.",IF(O87&lt;'1. Your Institution'!$B$9,"",IF(O87="","")))</f>
        <v/>
      </c>
      <c r="Q87" s="61"/>
    </row>
    <row r="88" spans="1:17" x14ac:dyDescent="0.25">
      <c r="A88" s="100" t="str">
        <f t="shared" si="4"/>
        <v/>
      </c>
      <c r="B88" s="61"/>
      <c r="C88" s="97" t="str">
        <f>IFERROR(VLOOKUP($B88,'2b. Staff Data (Casual)'!$A:$K,5,0),"")</f>
        <v/>
      </c>
      <c r="D88" s="97" t="str">
        <f>IFERROR(VLOOKUP($B88,'2b. Staff Data (Casual)'!$A:$K,6,0),"")</f>
        <v/>
      </c>
      <c r="E88" s="97" t="str">
        <f>IFERROR(VLOOKUP($B88,'2b. Staff Data (Casual)'!$A:$K,7,0),"")</f>
        <v/>
      </c>
      <c r="F88" s="97" t="str">
        <f>IFERROR(VLOOKUP($B88,'2b. Staff Data (Casual)'!$A:$K,8,0),"")</f>
        <v/>
      </c>
      <c r="G88" s="97" t="str">
        <f>IFERROR(VLOOKUP($B88,'2b. Staff Data (Casual)'!$A:$K,9,0),"")</f>
        <v/>
      </c>
      <c r="H88" s="97" t="str">
        <f>IFERROR(VLOOKUP($B88,'2b. Staff Data (Casual)'!$A:$K,10,0),"")</f>
        <v/>
      </c>
      <c r="I88" s="97" t="str">
        <f>IFERROR(VLOOKUP($B88,'2b. Staff Data (Casual)'!$A:$K,11,0),"")</f>
        <v/>
      </c>
      <c r="J88" s="61" t="s">
        <v>1</v>
      </c>
      <c r="K88" s="61"/>
      <c r="L88" s="61"/>
      <c r="M88" s="61"/>
      <c r="N88" s="113">
        <f>M88/'1. Your Institution'!$B$9</f>
        <v>0</v>
      </c>
      <c r="O88" s="101">
        <f t="shared" si="5"/>
        <v>0</v>
      </c>
      <c r="P88" s="32" t="str">
        <f>IF(O88&gt;'1. Your Institution'!$B$9,"This casual staff member has exceeded the limit of total annual work hours. Please check that the data are correct.",IF(O88&lt;'1. Your Institution'!$B$9,"",IF(O88="","")))</f>
        <v/>
      </c>
      <c r="Q88" s="61"/>
    </row>
    <row r="89" spans="1:17" x14ac:dyDescent="0.25">
      <c r="A89" s="100" t="str">
        <f t="shared" si="4"/>
        <v/>
      </c>
      <c r="B89" s="61"/>
      <c r="C89" s="97" t="str">
        <f>IFERROR(VLOOKUP($B89,'2b. Staff Data (Casual)'!$A:$K,5,0),"")</f>
        <v/>
      </c>
      <c r="D89" s="97" t="str">
        <f>IFERROR(VLOOKUP($B89,'2b. Staff Data (Casual)'!$A:$K,6,0),"")</f>
        <v/>
      </c>
      <c r="E89" s="97" t="str">
        <f>IFERROR(VLOOKUP($B89,'2b. Staff Data (Casual)'!$A:$K,7,0),"")</f>
        <v/>
      </c>
      <c r="F89" s="97" t="str">
        <f>IFERROR(VLOOKUP($B89,'2b. Staff Data (Casual)'!$A:$K,8,0),"")</f>
        <v/>
      </c>
      <c r="G89" s="97" t="str">
        <f>IFERROR(VLOOKUP($B89,'2b. Staff Data (Casual)'!$A:$K,9,0),"")</f>
        <v/>
      </c>
      <c r="H89" s="97" t="str">
        <f>IFERROR(VLOOKUP($B89,'2b. Staff Data (Casual)'!$A:$K,10,0),"")</f>
        <v/>
      </c>
      <c r="I89" s="97" t="str">
        <f>IFERROR(VLOOKUP($B89,'2b. Staff Data (Casual)'!$A:$K,11,0),"")</f>
        <v/>
      </c>
      <c r="J89" s="61" t="s">
        <v>1</v>
      </c>
      <c r="K89" s="61"/>
      <c r="L89" s="61"/>
      <c r="M89" s="61"/>
      <c r="N89" s="113">
        <f>M89/'1. Your Institution'!$B$9</f>
        <v>0</v>
      </c>
      <c r="O89" s="101">
        <f t="shared" si="5"/>
        <v>0</v>
      </c>
      <c r="P89" s="32" t="str">
        <f>IF(O89&gt;'1. Your Institution'!$B$9,"This casual staff member has exceeded the limit of total annual work hours. Please check that the data are correct.",IF(O89&lt;'1. Your Institution'!$B$9,"",IF(O89="","")))</f>
        <v/>
      </c>
      <c r="Q89" s="61"/>
    </row>
    <row r="90" spans="1:17" x14ac:dyDescent="0.25">
      <c r="A90" s="100" t="str">
        <f t="shared" si="4"/>
        <v/>
      </c>
      <c r="B90" s="61"/>
      <c r="C90" s="97" t="str">
        <f>IFERROR(VLOOKUP($B90,'2b. Staff Data (Casual)'!$A:$K,5,0),"")</f>
        <v/>
      </c>
      <c r="D90" s="97" t="str">
        <f>IFERROR(VLOOKUP($B90,'2b. Staff Data (Casual)'!$A:$K,6,0),"")</f>
        <v/>
      </c>
      <c r="E90" s="97" t="str">
        <f>IFERROR(VLOOKUP($B90,'2b. Staff Data (Casual)'!$A:$K,7,0),"")</f>
        <v/>
      </c>
      <c r="F90" s="97" t="str">
        <f>IFERROR(VLOOKUP($B90,'2b. Staff Data (Casual)'!$A:$K,8,0),"")</f>
        <v/>
      </c>
      <c r="G90" s="97" t="str">
        <f>IFERROR(VLOOKUP($B90,'2b. Staff Data (Casual)'!$A:$K,9,0),"")</f>
        <v/>
      </c>
      <c r="H90" s="97" t="str">
        <f>IFERROR(VLOOKUP($B90,'2b. Staff Data (Casual)'!$A:$K,10,0),"")</f>
        <v/>
      </c>
      <c r="I90" s="97" t="str">
        <f>IFERROR(VLOOKUP($B90,'2b. Staff Data (Casual)'!$A:$K,11,0),"")</f>
        <v/>
      </c>
      <c r="J90" s="61" t="s">
        <v>1</v>
      </c>
      <c r="K90" s="61"/>
      <c r="L90" s="61"/>
      <c r="M90" s="61"/>
      <c r="N90" s="113">
        <f>M90/'1. Your Institution'!$B$9</f>
        <v>0</v>
      </c>
      <c r="O90" s="101">
        <f t="shared" si="5"/>
        <v>0</v>
      </c>
      <c r="P90" s="32" t="str">
        <f>IF(O90&gt;'1. Your Institution'!$B$9,"This casual staff member has exceeded the limit of total annual work hours. Please check that the data are correct.",IF(O90&lt;'1. Your Institution'!$B$9,"",IF(O90="","")))</f>
        <v/>
      </c>
      <c r="Q90" s="61"/>
    </row>
    <row r="91" spans="1:17" x14ac:dyDescent="0.25">
      <c r="A91" s="100" t="str">
        <f t="shared" si="4"/>
        <v/>
      </c>
      <c r="B91" s="61"/>
      <c r="C91" s="97" t="str">
        <f>IFERROR(VLOOKUP($B91,'2b. Staff Data (Casual)'!$A:$K,5,0),"")</f>
        <v/>
      </c>
      <c r="D91" s="97" t="str">
        <f>IFERROR(VLOOKUP($B91,'2b. Staff Data (Casual)'!$A:$K,6,0),"")</f>
        <v/>
      </c>
      <c r="E91" s="97" t="str">
        <f>IFERROR(VLOOKUP($B91,'2b. Staff Data (Casual)'!$A:$K,7,0),"")</f>
        <v/>
      </c>
      <c r="F91" s="97" t="str">
        <f>IFERROR(VLOOKUP($B91,'2b. Staff Data (Casual)'!$A:$K,8,0),"")</f>
        <v/>
      </c>
      <c r="G91" s="97" t="str">
        <f>IFERROR(VLOOKUP($B91,'2b. Staff Data (Casual)'!$A:$K,9,0),"")</f>
        <v/>
      </c>
      <c r="H91" s="97" t="str">
        <f>IFERROR(VLOOKUP($B91,'2b. Staff Data (Casual)'!$A:$K,10,0),"")</f>
        <v/>
      </c>
      <c r="I91" s="97" t="str">
        <f>IFERROR(VLOOKUP($B91,'2b. Staff Data (Casual)'!$A:$K,11,0),"")</f>
        <v/>
      </c>
      <c r="J91" s="61" t="s">
        <v>1</v>
      </c>
      <c r="K91" s="61"/>
      <c r="L91" s="61"/>
      <c r="M91" s="61"/>
      <c r="N91" s="113">
        <f>M91/'1. Your Institution'!$B$9</f>
        <v>0</v>
      </c>
      <c r="O91" s="101">
        <f t="shared" si="5"/>
        <v>0</v>
      </c>
      <c r="P91" s="32" t="str">
        <f>IF(O91&gt;'1. Your Institution'!$B$9,"This casual staff member has exceeded the limit of total annual work hours. Please check that the data are correct.",IF(O91&lt;'1. Your Institution'!$B$9,"",IF(O91="","")))</f>
        <v/>
      </c>
      <c r="Q91" s="61"/>
    </row>
    <row r="92" spans="1:17" x14ac:dyDescent="0.25">
      <c r="A92" s="100" t="str">
        <f t="shared" si="4"/>
        <v/>
      </c>
      <c r="B92" s="61"/>
      <c r="C92" s="97" t="str">
        <f>IFERROR(VLOOKUP($B92,'2b. Staff Data (Casual)'!$A:$K,5,0),"")</f>
        <v/>
      </c>
      <c r="D92" s="97" t="str">
        <f>IFERROR(VLOOKUP($B92,'2b. Staff Data (Casual)'!$A:$K,6,0),"")</f>
        <v/>
      </c>
      <c r="E92" s="97" t="str">
        <f>IFERROR(VLOOKUP($B92,'2b. Staff Data (Casual)'!$A:$K,7,0),"")</f>
        <v/>
      </c>
      <c r="F92" s="97" t="str">
        <f>IFERROR(VLOOKUP($B92,'2b. Staff Data (Casual)'!$A:$K,8,0),"")</f>
        <v/>
      </c>
      <c r="G92" s="97" t="str">
        <f>IFERROR(VLOOKUP($B92,'2b. Staff Data (Casual)'!$A:$K,9,0),"")</f>
        <v/>
      </c>
      <c r="H92" s="97" t="str">
        <f>IFERROR(VLOOKUP($B92,'2b. Staff Data (Casual)'!$A:$K,10,0),"")</f>
        <v/>
      </c>
      <c r="I92" s="97" t="str">
        <f>IFERROR(VLOOKUP($B92,'2b. Staff Data (Casual)'!$A:$K,11,0),"")</f>
        <v/>
      </c>
      <c r="J92" s="61" t="s">
        <v>1</v>
      </c>
      <c r="K92" s="61"/>
      <c r="L92" s="61"/>
      <c r="M92" s="61"/>
      <c r="N92" s="113">
        <f>M92/'1. Your Institution'!$B$9</f>
        <v>0</v>
      </c>
      <c r="O92" s="101">
        <f t="shared" si="5"/>
        <v>0</v>
      </c>
      <c r="P92" s="32" t="str">
        <f>IF(O92&gt;'1. Your Institution'!$B$9,"This casual staff member has exceeded the limit of total annual work hours. Please check that the data are correct.",IF(O92&lt;'1. Your Institution'!$B$9,"",IF(O92="","")))</f>
        <v/>
      </c>
      <c r="Q92" s="61"/>
    </row>
    <row r="93" spans="1:17" x14ac:dyDescent="0.25">
      <c r="A93" s="100" t="str">
        <f t="shared" si="4"/>
        <v/>
      </c>
      <c r="B93" s="61"/>
      <c r="C93" s="97" t="str">
        <f>IFERROR(VLOOKUP($B93,'2b. Staff Data (Casual)'!$A:$K,5,0),"")</f>
        <v/>
      </c>
      <c r="D93" s="97" t="str">
        <f>IFERROR(VLOOKUP($B93,'2b. Staff Data (Casual)'!$A:$K,6,0),"")</f>
        <v/>
      </c>
      <c r="E93" s="97" t="str">
        <f>IFERROR(VLOOKUP($B93,'2b. Staff Data (Casual)'!$A:$K,7,0),"")</f>
        <v/>
      </c>
      <c r="F93" s="97" t="str">
        <f>IFERROR(VLOOKUP($B93,'2b. Staff Data (Casual)'!$A:$K,8,0),"")</f>
        <v/>
      </c>
      <c r="G93" s="97" t="str">
        <f>IFERROR(VLOOKUP($B93,'2b. Staff Data (Casual)'!$A:$K,9,0),"")</f>
        <v/>
      </c>
      <c r="H93" s="97" t="str">
        <f>IFERROR(VLOOKUP($B93,'2b. Staff Data (Casual)'!$A:$K,10,0),"")</f>
        <v/>
      </c>
      <c r="I93" s="97" t="str">
        <f>IFERROR(VLOOKUP($B93,'2b. Staff Data (Casual)'!$A:$K,11,0),"")</f>
        <v/>
      </c>
      <c r="J93" s="61" t="s">
        <v>1</v>
      </c>
      <c r="K93" s="61"/>
      <c r="L93" s="61"/>
      <c r="M93" s="61"/>
      <c r="N93" s="113">
        <f>M93/'1. Your Institution'!$B$9</f>
        <v>0</v>
      </c>
      <c r="O93" s="101">
        <f t="shared" si="5"/>
        <v>0</v>
      </c>
      <c r="P93" s="32" t="str">
        <f>IF(O93&gt;'1. Your Institution'!$B$9,"This casual staff member has exceeded the limit of total annual work hours. Please check that the data are correct.",IF(O93&lt;'1. Your Institution'!$B$9,"",IF(O93="","")))</f>
        <v/>
      </c>
      <c r="Q93" s="61"/>
    </row>
    <row r="94" spans="1:17" x14ac:dyDescent="0.25">
      <c r="A94" s="100" t="str">
        <f t="shared" si="4"/>
        <v/>
      </c>
      <c r="B94" s="61"/>
      <c r="C94" s="97" t="str">
        <f>IFERROR(VLOOKUP($B94,'2b. Staff Data (Casual)'!$A:$K,5,0),"")</f>
        <v/>
      </c>
      <c r="D94" s="97" t="str">
        <f>IFERROR(VLOOKUP($B94,'2b. Staff Data (Casual)'!$A:$K,6,0),"")</f>
        <v/>
      </c>
      <c r="E94" s="97" t="str">
        <f>IFERROR(VLOOKUP($B94,'2b. Staff Data (Casual)'!$A:$K,7,0),"")</f>
        <v/>
      </c>
      <c r="F94" s="97" t="str">
        <f>IFERROR(VLOOKUP($B94,'2b. Staff Data (Casual)'!$A:$K,8,0),"")</f>
        <v/>
      </c>
      <c r="G94" s="97" t="str">
        <f>IFERROR(VLOOKUP($B94,'2b. Staff Data (Casual)'!$A:$K,9,0),"")</f>
        <v/>
      </c>
      <c r="H94" s="97" t="str">
        <f>IFERROR(VLOOKUP($B94,'2b. Staff Data (Casual)'!$A:$K,10,0),"")</f>
        <v/>
      </c>
      <c r="I94" s="97" t="str">
        <f>IFERROR(VLOOKUP($B94,'2b. Staff Data (Casual)'!$A:$K,11,0),"")</f>
        <v/>
      </c>
      <c r="J94" s="61" t="s">
        <v>1</v>
      </c>
      <c r="K94" s="61"/>
      <c r="L94" s="61"/>
      <c r="M94" s="61"/>
      <c r="N94" s="113">
        <f>M94/'1. Your Institution'!$B$9</f>
        <v>0</v>
      </c>
      <c r="O94" s="101">
        <f t="shared" si="5"/>
        <v>0</v>
      </c>
      <c r="P94" s="32" t="str">
        <f>IF(O94&gt;'1. Your Institution'!$B$9,"This casual staff member has exceeded the limit of total annual work hours. Please check that the data are correct.",IF(O94&lt;'1. Your Institution'!$B$9,"",IF(O94="","")))</f>
        <v/>
      </c>
      <c r="Q94" s="61"/>
    </row>
    <row r="95" spans="1:17" x14ac:dyDescent="0.25">
      <c r="A95" s="100" t="str">
        <f t="shared" si="4"/>
        <v/>
      </c>
      <c r="B95" s="61"/>
      <c r="C95" s="97" t="str">
        <f>IFERROR(VLOOKUP($B95,'2b. Staff Data (Casual)'!$A:$K,5,0),"")</f>
        <v/>
      </c>
      <c r="D95" s="97" t="str">
        <f>IFERROR(VLOOKUP($B95,'2b. Staff Data (Casual)'!$A:$K,6,0),"")</f>
        <v/>
      </c>
      <c r="E95" s="97" t="str">
        <f>IFERROR(VLOOKUP($B95,'2b. Staff Data (Casual)'!$A:$K,7,0),"")</f>
        <v/>
      </c>
      <c r="F95" s="97" t="str">
        <f>IFERROR(VLOOKUP($B95,'2b. Staff Data (Casual)'!$A:$K,8,0),"")</f>
        <v/>
      </c>
      <c r="G95" s="97" t="str">
        <f>IFERROR(VLOOKUP($B95,'2b. Staff Data (Casual)'!$A:$K,9,0),"")</f>
        <v/>
      </c>
      <c r="H95" s="97" t="str">
        <f>IFERROR(VLOOKUP($B95,'2b. Staff Data (Casual)'!$A:$K,10,0),"")</f>
        <v/>
      </c>
      <c r="I95" s="97" t="str">
        <f>IFERROR(VLOOKUP($B95,'2b. Staff Data (Casual)'!$A:$K,11,0),"")</f>
        <v/>
      </c>
      <c r="J95" s="61" t="s">
        <v>1</v>
      </c>
      <c r="K95" s="61"/>
      <c r="L95" s="61"/>
      <c r="M95" s="61"/>
      <c r="N95" s="113">
        <f>M95/'1. Your Institution'!$B$9</f>
        <v>0</v>
      </c>
      <c r="O95" s="101">
        <f t="shared" si="5"/>
        <v>0</v>
      </c>
      <c r="P95" s="32" t="str">
        <f>IF(O95&gt;'1. Your Institution'!$B$9,"This casual staff member has exceeded the limit of total annual work hours. Please check that the data are correct.",IF(O95&lt;'1. Your Institution'!$B$9,"",IF(O95="","")))</f>
        <v/>
      </c>
      <c r="Q95" s="61"/>
    </row>
    <row r="96" spans="1:17" x14ac:dyDescent="0.25">
      <c r="A96" s="100" t="str">
        <f t="shared" si="4"/>
        <v/>
      </c>
      <c r="B96" s="61"/>
      <c r="C96" s="97" t="str">
        <f>IFERROR(VLOOKUP($B96,'2b. Staff Data (Casual)'!$A:$K,5,0),"")</f>
        <v/>
      </c>
      <c r="D96" s="97" t="str">
        <f>IFERROR(VLOOKUP($B96,'2b. Staff Data (Casual)'!$A:$K,6,0),"")</f>
        <v/>
      </c>
      <c r="E96" s="97" t="str">
        <f>IFERROR(VLOOKUP($B96,'2b. Staff Data (Casual)'!$A:$K,7,0),"")</f>
        <v/>
      </c>
      <c r="F96" s="97" t="str">
        <f>IFERROR(VLOOKUP($B96,'2b. Staff Data (Casual)'!$A:$K,8,0),"")</f>
        <v/>
      </c>
      <c r="G96" s="97" t="str">
        <f>IFERROR(VLOOKUP($B96,'2b. Staff Data (Casual)'!$A:$K,9,0),"")</f>
        <v/>
      </c>
      <c r="H96" s="97" t="str">
        <f>IFERROR(VLOOKUP($B96,'2b. Staff Data (Casual)'!$A:$K,10,0),"")</f>
        <v/>
      </c>
      <c r="I96" s="97" t="str">
        <f>IFERROR(VLOOKUP($B96,'2b. Staff Data (Casual)'!$A:$K,11,0),"")</f>
        <v/>
      </c>
      <c r="J96" s="61" t="s">
        <v>1</v>
      </c>
      <c r="K96" s="61"/>
      <c r="L96" s="61"/>
      <c r="M96" s="61"/>
      <c r="N96" s="113">
        <f>M96/'1. Your Institution'!$B$9</f>
        <v>0</v>
      </c>
      <c r="O96" s="101">
        <f t="shared" si="5"/>
        <v>0</v>
      </c>
      <c r="P96" s="32" t="str">
        <f>IF(O96&gt;'1. Your Institution'!$B$9,"This casual staff member has exceeded the limit of total annual work hours. Please check that the data are correct.",IF(O96&lt;'1. Your Institution'!$B$9,"",IF(O96="","")))</f>
        <v/>
      </c>
      <c r="Q96" s="61"/>
    </row>
    <row r="97" spans="1:17" x14ac:dyDescent="0.25">
      <c r="A97" s="100" t="str">
        <f t="shared" si="4"/>
        <v/>
      </c>
      <c r="B97" s="61"/>
      <c r="C97" s="97" t="str">
        <f>IFERROR(VLOOKUP($B97,'2b. Staff Data (Casual)'!$A:$K,5,0),"")</f>
        <v/>
      </c>
      <c r="D97" s="97" t="str">
        <f>IFERROR(VLOOKUP($B97,'2b. Staff Data (Casual)'!$A:$K,6,0),"")</f>
        <v/>
      </c>
      <c r="E97" s="97" t="str">
        <f>IFERROR(VLOOKUP($B97,'2b. Staff Data (Casual)'!$A:$K,7,0),"")</f>
        <v/>
      </c>
      <c r="F97" s="97" t="str">
        <f>IFERROR(VLOOKUP($B97,'2b. Staff Data (Casual)'!$A:$K,8,0),"")</f>
        <v/>
      </c>
      <c r="G97" s="97" t="str">
        <f>IFERROR(VLOOKUP($B97,'2b. Staff Data (Casual)'!$A:$K,9,0),"")</f>
        <v/>
      </c>
      <c r="H97" s="97" t="str">
        <f>IFERROR(VLOOKUP($B97,'2b. Staff Data (Casual)'!$A:$K,10,0),"")</f>
        <v/>
      </c>
      <c r="I97" s="97" t="str">
        <f>IFERROR(VLOOKUP($B97,'2b. Staff Data (Casual)'!$A:$K,11,0),"")</f>
        <v/>
      </c>
      <c r="J97" s="61" t="s">
        <v>1</v>
      </c>
      <c r="K97" s="61"/>
      <c r="L97" s="61"/>
      <c r="M97" s="61"/>
      <c r="N97" s="113">
        <f>M97/'1. Your Institution'!$B$9</f>
        <v>0</v>
      </c>
      <c r="O97" s="101">
        <f t="shared" si="5"/>
        <v>0</v>
      </c>
      <c r="P97" s="32" t="str">
        <f>IF(O97&gt;'1. Your Institution'!$B$9,"This casual staff member has exceeded the limit of total annual work hours. Please check that the data are correct.",IF(O97&lt;'1. Your Institution'!$B$9,"",IF(O97="","")))</f>
        <v/>
      </c>
      <c r="Q97" s="61"/>
    </row>
    <row r="98" spans="1:17" x14ac:dyDescent="0.25">
      <c r="A98" s="100" t="str">
        <f t="shared" si="4"/>
        <v/>
      </c>
      <c r="B98" s="61"/>
      <c r="C98" s="97" t="str">
        <f>IFERROR(VLOOKUP($B98,'2b. Staff Data (Casual)'!$A:$K,5,0),"")</f>
        <v/>
      </c>
      <c r="D98" s="97" t="str">
        <f>IFERROR(VLOOKUP($B98,'2b. Staff Data (Casual)'!$A:$K,6,0),"")</f>
        <v/>
      </c>
      <c r="E98" s="97" t="str">
        <f>IFERROR(VLOOKUP($B98,'2b. Staff Data (Casual)'!$A:$K,7,0),"")</f>
        <v/>
      </c>
      <c r="F98" s="97" t="str">
        <f>IFERROR(VLOOKUP($B98,'2b. Staff Data (Casual)'!$A:$K,8,0),"")</f>
        <v/>
      </c>
      <c r="G98" s="97" t="str">
        <f>IFERROR(VLOOKUP($B98,'2b. Staff Data (Casual)'!$A:$K,9,0),"")</f>
        <v/>
      </c>
      <c r="H98" s="97" t="str">
        <f>IFERROR(VLOOKUP($B98,'2b. Staff Data (Casual)'!$A:$K,10,0),"")</f>
        <v/>
      </c>
      <c r="I98" s="97" t="str">
        <f>IFERROR(VLOOKUP($B98,'2b. Staff Data (Casual)'!$A:$K,11,0),"")</f>
        <v/>
      </c>
      <c r="J98" s="61" t="s">
        <v>1</v>
      </c>
      <c r="K98" s="61"/>
      <c r="L98" s="61"/>
      <c r="M98" s="61"/>
      <c r="N98" s="113">
        <f>M98/'1. Your Institution'!$B$9</f>
        <v>0</v>
      </c>
      <c r="O98" s="101">
        <f t="shared" si="5"/>
        <v>0</v>
      </c>
      <c r="P98" s="32" t="str">
        <f>IF(O98&gt;'1. Your Institution'!$B$9,"This casual staff member has exceeded the limit of total annual work hours. Please check that the data are correct.",IF(O98&lt;'1. Your Institution'!$B$9,"",IF(O98="","")))</f>
        <v/>
      </c>
      <c r="Q98" s="61"/>
    </row>
    <row r="99" spans="1:17" x14ac:dyDescent="0.25">
      <c r="A99" s="100" t="str">
        <f t="shared" si="4"/>
        <v/>
      </c>
      <c r="B99" s="61"/>
      <c r="C99" s="97" t="str">
        <f>IFERROR(VLOOKUP($B99,'2b. Staff Data (Casual)'!$A:$K,5,0),"")</f>
        <v/>
      </c>
      <c r="D99" s="97" t="str">
        <f>IFERROR(VLOOKUP($B99,'2b. Staff Data (Casual)'!$A:$K,6,0),"")</f>
        <v/>
      </c>
      <c r="E99" s="97" t="str">
        <f>IFERROR(VLOOKUP($B99,'2b. Staff Data (Casual)'!$A:$K,7,0),"")</f>
        <v/>
      </c>
      <c r="F99" s="97" t="str">
        <f>IFERROR(VLOOKUP($B99,'2b. Staff Data (Casual)'!$A:$K,8,0),"")</f>
        <v/>
      </c>
      <c r="G99" s="97" t="str">
        <f>IFERROR(VLOOKUP($B99,'2b. Staff Data (Casual)'!$A:$K,9,0),"")</f>
        <v/>
      </c>
      <c r="H99" s="97" t="str">
        <f>IFERROR(VLOOKUP($B99,'2b. Staff Data (Casual)'!$A:$K,10,0),"")</f>
        <v/>
      </c>
      <c r="I99" s="97" t="str">
        <f>IFERROR(VLOOKUP($B99,'2b. Staff Data (Casual)'!$A:$K,11,0),"")</f>
        <v/>
      </c>
      <c r="J99" s="61" t="s">
        <v>1</v>
      </c>
      <c r="K99" s="61"/>
      <c r="L99" s="61"/>
      <c r="M99" s="61"/>
      <c r="N99" s="113">
        <f>M99/'1. Your Institution'!$B$9</f>
        <v>0</v>
      </c>
      <c r="O99" s="101">
        <f t="shared" si="5"/>
        <v>0</v>
      </c>
      <c r="P99" s="32" t="str">
        <f>IF(O99&gt;'1. Your Institution'!$B$9,"This casual staff member has exceeded the limit of total annual work hours. Please check that the data are correct.",IF(O99&lt;'1. Your Institution'!$B$9,"",IF(O99="","")))</f>
        <v/>
      </c>
      <c r="Q99" s="61"/>
    </row>
    <row r="100" spans="1:17" x14ac:dyDescent="0.25">
      <c r="A100" s="100" t="str">
        <f t="shared" si="4"/>
        <v/>
      </c>
      <c r="B100" s="61"/>
      <c r="C100" s="97" t="str">
        <f>IFERROR(VLOOKUP($B100,'2b. Staff Data (Casual)'!$A:$K,5,0),"")</f>
        <v/>
      </c>
      <c r="D100" s="97" t="str">
        <f>IFERROR(VLOOKUP($B100,'2b. Staff Data (Casual)'!$A:$K,6,0),"")</f>
        <v/>
      </c>
      <c r="E100" s="97" t="str">
        <f>IFERROR(VLOOKUP($B100,'2b. Staff Data (Casual)'!$A:$K,7,0),"")</f>
        <v/>
      </c>
      <c r="F100" s="97" t="str">
        <f>IFERROR(VLOOKUP($B100,'2b. Staff Data (Casual)'!$A:$K,8,0),"")</f>
        <v/>
      </c>
      <c r="G100" s="97" t="str">
        <f>IFERROR(VLOOKUP($B100,'2b. Staff Data (Casual)'!$A:$K,9,0),"")</f>
        <v/>
      </c>
      <c r="H100" s="97" t="str">
        <f>IFERROR(VLOOKUP($B100,'2b. Staff Data (Casual)'!$A:$K,10,0),"")</f>
        <v/>
      </c>
      <c r="I100" s="97" t="str">
        <f>IFERROR(VLOOKUP($B100,'2b. Staff Data (Casual)'!$A:$K,11,0),"")</f>
        <v/>
      </c>
      <c r="J100" s="61" t="s">
        <v>1</v>
      </c>
      <c r="K100" s="61"/>
      <c r="L100" s="61"/>
      <c r="M100" s="61"/>
      <c r="N100" s="113">
        <f>M100/'1. Your Institution'!$B$9</f>
        <v>0</v>
      </c>
      <c r="O100" s="101">
        <f t="shared" si="5"/>
        <v>0</v>
      </c>
      <c r="P100" s="32" t="str">
        <f>IF(O100&gt;'1. Your Institution'!$B$9,"This casual staff member has exceeded the limit of total annual work hours. Please check that the data are correct.",IF(O100&lt;'1. Your Institution'!$B$9,"",IF(O100="","")))</f>
        <v/>
      </c>
      <c r="Q100" s="61"/>
    </row>
    <row r="101" spans="1:17" x14ac:dyDescent="0.25">
      <c r="A101" s="100" t="str">
        <f t="shared" si="4"/>
        <v/>
      </c>
      <c r="B101" s="61"/>
      <c r="C101" s="97" t="str">
        <f>IFERROR(VLOOKUP($B101,'2b. Staff Data (Casual)'!$A:$K,5,0),"")</f>
        <v/>
      </c>
      <c r="D101" s="97" t="str">
        <f>IFERROR(VLOOKUP($B101,'2b. Staff Data (Casual)'!$A:$K,6,0),"")</f>
        <v/>
      </c>
      <c r="E101" s="97" t="str">
        <f>IFERROR(VLOOKUP($B101,'2b. Staff Data (Casual)'!$A:$K,7,0),"")</f>
        <v/>
      </c>
      <c r="F101" s="97" t="str">
        <f>IFERROR(VLOOKUP($B101,'2b. Staff Data (Casual)'!$A:$K,8,0),"")</f>
        <v/>
      </c>
      <c r="G101" s="97" t="str">
        <f>IFERROR(VLOOKUP($B101,'2b. Staff Data (Casual)'!$A:$K,9,0),"")</f>
        <v/>
      </c>
      <c r="H101" s="97" t="str">
        <f>IFERROR(VLOOKUP($B101,'2b. Staff Data (Casual)'!$A:$K,10,0),"")</f>
        <v/>
      </c>
      <c r="I101" s="97" t="str">
        <f>IFERROR(VLOOKUP($B101,'2b. Staff Data (Casual)'!$A:$K,11,0),"")</f>
        <v/>
      </c>
      <c r="J101" s="61" t="s">
        <v>1</v>
      </c>
      <c r="K101" s="61"/>
      <c r="L101" s="61"/>
      <c r="M101" s="61"/>
      <c r="N101" s="113">
        <f>M101/'1. Your Institution'!$B$9</f>
        <v>0</v>
      </c>
      <c r="O101" s="101">
        <f t="shared" si="5"/>
        <v>0</v>
      </c>
      <c r="P101" s="32" t="str">
        <f>IF(O101&gt;'1. Your Institution'!$B$9,"This casual staff member has exceeded the limit of total annual work hours. Please check that the data are correct.",IF(O101&lt;'1. Your Institution'!$B$9,"",IF(O101="","")))</f>
        <v/>
      </c>
      <c r="Q101" s="61"/>
    </row>
    <row r="102" spans="1:17" x14ac:dyDescent="0.25">
      <c r="A102" s="100" t="str">
        <f t="shared" si="4"/>
        <v/>
      </c>
      <c r="B102" s="61"/>
      <c r="C102" s="97" t="str">
        <f>IFERROR(VLOOKUP($B102,'2b. Staff Data (Casual)'!$A:$K,5,0),"")</f>
        <v/>
      </c>
      <c r="D102" s="97" t="str">
        <f>IFERROR(VLOOKUP($B102,'2b. Staff Data (Casual)'!$A:$K,6,0),"")</f>
        <v/>
      </c>
      <c r="E102" s="97" t="str">
        <f>IFERROR(VLOOKUP($B102,'2b. Staff Data (Casual)'!$A:$K,7,0),"")</f>
        <v/>
      </c>
      <c r="F102" s="97" t="str">
        <f>IFERROR(VLOOKUP($B102,'2b. Staff Data (Casual)'!$A:$K,8,0),"")</f>
        <v/>
      </c>
      <c r="G102" s="97" t="str">
        <f>IFERROR(VLOOKUP($B102,'2b. Staff Data (Casual)'!$A:$K,9,0),"")</f>
        <v/>
      </c>
      <c r="H102" s="97" t="str">
        <f>IFERROR(VLOOKUP($B102,'2b. Staff Data (Casual)'!$A:$K,10,0),"")</f>
        <v/>
      </c>
      <c r="I102" s="97" t="str">
        <f>IFERROR(VLOOKUP($B102,'2b. Staff Data (Casual)'!$A:$K,11,0),"")</f>
        <v/>
      </c>
      <c r="J102" s="61" t="s">
        <v>1</v>
      </c>
      <c r="K102" s="61"/>
      <c r="L102" s="61"/>
      <c r="M102" s="61"/>
      <c r="N102" s="113">
        <f>M102/'1. Your Institution'!$B$9</f>
        <v>0</v>
      </c>
      <c r="O102" s="101">
        <f t="shared" si="5"/>
        <v>0</v>
      </c>
      <c r="P102" s="32" t="str">
        <f>IF(O102&gt;'1. Your Institution'!$B$9,"This casual staff member has exceeded the limit of total annual work hours. Please check that the data are correct.",IF(O102&lt;'1. Your Institution'!$B$9,"",IF(O102="","")))</f>
        <v/>
      </c>
      <c r="Q102" s="61"/>
    </row>
    <row r="103" spans="1:17" x14ac:dyDescent="0.25">
      <c r="A103" s="100" t="str">
        <f t="shared" si="4"/>
        <v/>
      </c>
      <c r="B103" s="61"/>
      <c r="C103" s="97" t="str">
        <f>IFERROR(VLOOKUP($B103,'2b. Staff Data (Casual)'!$A:$K,5,0),"")</f>
        <v/>
      </c>
      <c r="D103" s="97" t="str">
        <f>IFERROR(VLOOKUP($B103,'2b. Staff Data (Casual)'!$A:$K,6,0),"")</f>
        <v/>
      </c>
      <c r="E103" s="97" t="str">
        <f>IFERROR(VLOOKUP($B103,'2b. Staff Data (Casual)'!$A:$K,7,0),"")</f>
        <v/>
      </c>
      <c r="F103" s="97" t="str">
        <f>IFERROR(VLOOKUP($B103,'2b. Staff Data (Casual)'!$A:$K,8,0),"")</f>
        <v/>
      </c>
      <c r="G103" s="97" t="str">
        <f>IFERROR(VLOOKUP($B103,'2b. Staff Data (Casual)'!$A:$K,9,0),"")</f>
        <v/>
      </c>
      <c r="H103" s="97" t="str">
        <f>IFERROR(VLOOKUP($B103,'2b. Staff Data (Casual)'!$A:$K,10,0),"")</f>
        <v/>
      </c>
      <c r="I103" s="97" t="str">
        <f>IFERROR(VLOOKUP($B103,'2b. Staff Data (Casual)'!$A:$K,11,0),"")</f>
        <v/>
      </c>
      <c r="J103" s="61" t="s">
        <v>1</v>
      </c>
      <c r="K103" s="61"/>
      <c r="L103" s="61"/>
      <c r="M103" s="61"/>
      <c r="N103" s="113">
        <f>M103/'1. Your Institution'!$B$9</f>
        <v>0</v>
      </c>
      <c r="O103" s="101">
        <f t="shared" si="5"/>
        <v>0</v>
      </c>
      <c r="P103" s="32" t="str">
        <f>IF(O103&gt;'1. Your Institution'!$B$9,"This casual staff member has exceeded the limit of total annual work hours. Please check that the data are correct.",IF(O103&lt;'1. Your Institution'!$B$9,"",IF(O103="","")))</f>
        <v/>
      </c>
      <c r="Q103" s="61"/>
    </row>
    <row r="104" spans="1:17" x14ac:dyDescent="0.25">
      <c r="A104" s="100" t="str">
        <f t="shared" si="4"/>
        <v/>
      </c>
      <c r="B104" s="61"/>
      <c r="C104" s="97" t="str">
        <f>IFERROR(VLOOKUP($B104,'2b. Staff Data (Casual)'!$A:$K,5,0),"")</f>
        <v/>
      </c>
      <c r="D104" s="97" t="str">
        <f>IFERROR(VLOOKUP($B104,'2b. Staff Data (Casual)'!$A:$K,6,0),"")</f>
        <v/>
      </c>
      <c r="E104" s="97" t="str">
        <f>IFERROR(VLOOKUP($B104,'2b. Staff Data (Casual)'!$A:$K,7,0),"")</f>
        <v/>
      </c>
      <c r="F104" s="97" t="str">
        <f>IFERROR(VLOOKUP($B104,'2b. Staff Data (Casual)'!$A:$K,8,0),"")</f>
        <v/>
      </c>
      <c r="G104" s="97" t="str">
        <f>IFERROR(VLOOKUP($B104,'2b. Staff Data (Casual)'!$A:$K,9,0),"")</f>
        <v/>
      </c>
      <c r="H104" s="97" t="str">
        <f>IFERROR(VLOOKUP($B104,'2b. Staff Data (Casual)'!$A:$K,10,0),"")</f>
        <v/>
      </c>
      <c r="I104" s="97" t="str">
        <f>IFERROR(VLOOKUP($B104,'2b. Staff Data (Casual)'!$A:$K,11,0),"")</f>
        <v/>
      </c>
      <c r="J104" s="61" t="s">
        <v>1</v>
      </c>
      <c r="K104" s="61"/>
      <c r="L104" s="61"/>
      <c r="M104" s="61"/>
      <c r="N104" s="113">
        <f>M104/'1. Your Institution'!$B$9</f>
        <v>0</v>
      </c>
      <c r="O104" s="101">
        <f t="shared" si="5"/>
        <v>0</v>
      </c>
      <c r="P104" s="32" t="str">
        <f>IF(O104&gt;'1. Your Institution'!$B$9,"This casual staff member has exceeded the limit of total annual work hours. Please check that the data are correct.",IF(O104&lt;'1. Your Institution'!$B$9,"",IF(O104="","")))</f>
        <v/>
      </c>
      <c r="Q104" s="61"/>
    </row>
    <row r="105" spans="1:17" x14ac:dyDescent="0.25">
      <c r="A105" s="100" t="str">
        <f t="shared" si="4"/>
        <v/>
      </c>
      <c r="B105" s="61"/>
      <c r="C105" s="97" t="str">
        <f>IFERROR(VLOOKUP($B105,'2b. Staff Data (Casual)'!$A:$K,5,0),"")</f>
        <v/>
      </c>
      <c r="D105" s="97" t="str">
        <f>IFERROR(VLOOKUP($B105,'2b. Staff Data (Casual)'!$A:$K,6,0),"")</f>
        <v/>
      </c>
      <c r="E105" s="97" t="str">
        <f>IFERROR(VLOOKUP($B105,'2b. Staff Data (Casual)'!$A:$K,7,0),"")</f>
        <v/>
      </c>
      <c r="F105" s="97" t="str">
        <f>IFERROR(VLOOKUP($B105,'2b. Staff Data (Casual)'!$A:$K,8,0),"")</f>
        <v/>
      </c>
      <c r="G105" s="97" t="str">
        <f>IFERROR(VLOOKUP($B105,'2b. Staff Data (Casual)'!$A:$K,9,0),"")</f>
        <v/>
      </c>
      <c r="H105" s="97" t="str">
        <f>IFERROR(VLOOKUP($B105,'2b. Staff Data (Casual)'!$A:$K,10,0),"")</f>
        <v/>
      </c>
      <c r="I105" s="97" t="str">
        <f>IFERROR(VLOOKUP($B105,'2b. Staff Data (Casual)'!$A:$K,11,0),"")</f>
        <v/>
      </c>
      <c r="J105" s="61" t="s">
        <v>1</v>
      </c>
      <c r="K105" s="61"/>
      <c r="L105" s="61"/>
      <c r="M105" s="61"/>
      <c r="N105" s="113">
        <f>M105/'1. Your Institution'!$B$9</f>
        <v>0</v>
      </c>
      <c r="O105" s="101">
        <f t="shared" si="5"/>
        <v>0</v>
      </c>
      <c r="P105" s="32" t="str">
        <f>IF(O105&gt;'1. Your Institution'!$B$9,"This casual staff member has exceeded the limit of total annual work hours. Please check that the data are correct.",IF(O105&lt;'1. Your Institution'!$B$9,"",IF(O105="","")))</f>
        <v/>
      </c>
      <c r="Q105" s="61"/>
    </row>
    <row r="106" spans="1:17" x14ac:dyDescent="0.25">
      <c r="A106" s="100" t="str">
        <f t="shared" si="4"/>
        <v/>
      </c>
      <c r="B106" s="61"/>
      <c r="C106" s="97" t="str">
        <f>IFERROR(VLOOKUP($B106,'2b. Staff Data (Casual)'!$A:$K,5,0),"")</f>
        <v/>
      </c>
      <c r="D106" s="97" t="str">
        <f>IFERROR(VLOOKUP($B106,'2b. Staff Data (Casual)'!$A:$K,6,0),"")</f>
        <v/>
      </c>
      <c r="E106" s="97" t="str">
        <f>IFERROR(VLOOKUP($B106,'2b. Staff Data (Casual)'!$A:$K,7,0),"")</f>
        <v/>
      </c>
      <c r="F106" s="97" t="str">
        <f>IFERROR(VLOOKUP($B106,'2b. Staff Data (Casual)'!$A:$K,8,0),"")</f>
        <v/>
      </c>
      <c r="G106" s="97" t="str">
        <f>IFERROR(VLOOKUP($B106,'2b. Staff Data (Casual)'!$A:$K,9,0),"")</f>
        <v/>
      </c>
      <c r="H106" s="97" t="str">
        <f>IFERROR(VLOOKUP($B106,'2b. Staff Data (Casual)'!$A:$K,10,0),"")</f>
        <v/>
      </c>
      <c r="I106" s="97" t="str">
        <f>IFERROR(VLOOKUP($B106,'2b. Staff Data (Casual)'!$A:$K,11,0),"")</f>
        <v/>
      </c>
      <c r="J106" s="61" t="s">
        <v>1</v>
      </c>
      <c r="K106" s="61"/>
      <c r="L106" s="61"/>
      <c r="M106" s="61"/>
      <c r="N106" s="113">
        <f>M106/'1. Your Institution'!$B$9</f>
        <v>0</v>
      </c>
      <c r="O106" s="101">
        <f t="shared" ref="O106:O137" si="6">SUMIF(B:B,$B106,M:M)</f>
        <v>0</v>
      </c>
      <c r="P106" s="32" t="str">
        <f>IF(O106&gt;'1. Your Institution'!$B$9,"This casual staff member has exceeded the limit of total annual work hours. Please check that the data are correct.",IF(O106&lt;'1. Your Institution'!$B$9,"",IF(O106="","")))</f>
        <v/>
      </c>
      <c r="Q106" s="61"/>
    </row>
    <row r="107" spans="1:17" x14ac:dyDescent="0.25">
      <c r="A107" s="100" t="str">
        <f t="shared" si="4"/>
        <v/>
      </c>
      <c r="B107" s="61"/>
      <c r="C107" s="97" t="str">
        <f>IFERROR(VLOOKUP($B107,'2b. Staff Data (Casual)'!$A:$K,5,0),"")</f>
        <v/>
      </c>
      <c r="D107" s="97" t="str">
        <f>IFERROR(VLOOKUP($B107,'2b. Staff Data (Casual)'!$A:$K,6,0),"")</f>
        <v/>
      </c>
      <c r="E107" s="97" t="str">
        <f>IFERROR(VLOOKUP($B107,'2b. Staff Data (Casual)'!$A:$K,7,0),"")</f>
        <v/>
      </c>
      <c r="F107" s="97" t="str">
        <f>IFERROR(VLOOKUP($B107,'2b. Staff Data (Casual)'!$A:$K,8,0),"")</f>
        <v/>
      </c>
      <c r="G107" s="97" t="str">
        <f>IFERROR(VLOOKUP($B107,'2b. Staff Data (Casual)'!$A:$K,9,0),"")</f>
        <v/>
      </c>
      <c r="H107" s="97" t="str">
        <f>IFERROR(VLOOKUP($B107,'2b. Staff Data (Casual)'!$A:$K,10,0),"")</f>
        <v/>
      </c>
      <c r="I107" s="97" t="str">
        <f>IFERROR(VLOOKUP($B107,'2b. Staff Data (Casual)'!$A:$K,11,0),"")</f>
        <v/>
      </c>
      <c r="J107" s="61" t="s">
        <v>1</v>
      </c>
      <c r="K107" s="61"/>
      <c r="L107" s="61"/>
      <c r="M107" s="61"/>
      <c r="N107" s="113">
        <f>M107/'1. Your Institution'!$B$9</f>
        <v>0</v>
      </c>
      <c r="O107" s="101">
        <f t="shared" si="6"/>
        <v>0</v>
      </c>
      <c r="P107" s="32" t="str">
        <f>IF(O107&gt;'1. Your Institution'!$B$9,"This casual staff member has exceeded the limit of total annual work hours. Please check that the data are correct.",IF(O107&lt;'1. Your Institution'!$B$9,"",IF(O107="","")))</f>
        <v/>
      </c>
      <c r="Q107" s="61"/>
    </row>
    <row r="108" spans="1:17" x14ac:dyDescent="0.25">
      <c r="A108" s="100" t="str">
        <f t="shared" si="4"/>
        <v/>
      </c>
      <c r="B108" s="61"/>
      <c r="C108" s="97" t="str">
        <f>IFERROR(VLOOKUP($B108,'2b. Staff Data (Casual)'!$A:$K,5,0),"")</f>
        <v/>
      </c>
      <c r="D108" s="97" t="str">
        <f>IFERROR(VLOOKUP($B108,'2b. Staff Data (Casual)'!$A:$K,6,0),"")</f>
        <v/>
      </c>
      <c r="E108" s="97" t="str">
        <f>IFERROR(VLOOKUP($B108,'2b. Staff Data (Casual)'!$A:$K,7,0),"")</f>
        <v/>
      </c>
      <c r="F108" s="97" t="str">
        <f>IFERROR(VLOOKUP($B108,'2b. Staff Data (Casual)'!$A:$K,8,0),"")</f>
        <v/>
      </c>
      <c r="G108" s="97" t="str">
        <f>IFERROR(VLOOKUP($B108,'2b. Staff Data (Casual)'!$A:$K,9,0),"")</f>
        <v/>
      </c>
      <c r="H108" s="97" t="str">
        <f>IFERROR(VLOOKUP($B108,'2b. Staff Data (Casual)'!$A:$K,10,0),"")</f>
        <v/>
      </c>
      <c r="I108" s="97" t="str">
        <f>IFERROR(VLOOKUP($B108,'2b. Staff Data (Casual)'!$A:$K,11,0),"")</f>
        <v/>
      </c>
      <c r="J108" s="61" t="s">
        <v>1</v>
      </c>
      <c r="K108" s="61"/>
      <c r="L108" s="61"/>
      <c r="M108" s="61"/>
      <c r="N108" s="113">
        <f>M108/'1. Your Institution'!$B$9</f>
        <v>0</v>
      </c>
      <c r="O108" s="101">
        <f t="shared" si="6"/>
        <v>0</v>
      </c>
      <c r="P108" s="32" t="str">
        <f>IF(O108&gt;'1. Your Institution'!$B$9,"This casual staff member has exceeded the limit of total annual work hours. Please check that the data are correct.",IF(O108&lt;'1. Your Institution'!$B$9,"",IF(O108="","")))</f>
        <v/>
      </c>
      <c r="Q108" s="61"/>
    </row>
    <row r="109" spans="1:17" x14ac:dyDescent="0.25">
      <c r="A109" s="100" t="str">
        <f t="shared" si="4"/>
        <v/>
      </c>
      <c r="B109" s="61"/>
      <c r="C109" s="97" t="str">
        <f>IFERROR(VLOOKUP($B109,'2b. Staff Data (Casual)'!$A:$K,5,0),"")</f>
        <v/>
      </c>
      <c r="D109" s="97" t="str">
        <f>IFERROR(VLOOKUP($B109,'2b. Staff Data (Casual)'!$A:$K,6,0),"")</f>
        <v/>
      </c>
      <c r="E109" s="97" t="str">
        <f>IFERROR(VLOOKUP($B109,'2b. Staff Data (Casual)'!$A:$K,7,0),"")</f>
        <v/>
      </c>
      <c r="F109" s="97" t="str">
        <f>IFERROR(VLOOKUP($B109,'2b. Staff Data (Casual)'!$A:$K,8,0),"")</f>
        <v/>
      </c>
      <c r="G109" s="97" t="str">
        <f>IFERROR(VLOOKUP($B109,'2b. Staff Data (Casual)'!$A:$K,9,0),"")</f>
        <v/>
      </c>
      <c r="H109" s="97" t="str">
        <f>IFERROR(VLOOKUP($B109,'2b. Staff Data (Casual)'!$A:$K,10,0),"")</f>
        <v/>
      </c>
      <c r="I109" s="97" t="str">
        <f>IFERROR(VLOOKUP($B109,'2b. Staff Data (Casual)'!$A:$K,11,0),"")</f>
        <v/>
      </c>
      <c r="J109" s="61" t="s">
        <v>1</v>
      </c>
      <c r="K109" s="61"/>
      <c r="L109" s="61"/>
      <c r="M109" s="61"/>
      <c r="N109" s="113">
        <f>M109/'1. Your Institution'!$B$9</f>
        <v>0</v>
      </c>
      <c r="O109" s="101">
        <f t="shared" si="6"/>
        <v>0</v>
      </c>
      <c r="P109" s="32" t="str">
        <f>IF(O109&gt;'1. Your Institution'!$B$9,"This casual staff member has exceeded the limit of total annual work hours. Please check that the data are correct.",IF(O109&lt;'1. Your Institution'!$B$9,"",IF(O109="","")))</f>
        <v/>
      </c>
      <c r="Q109" s="61"/>
    </row>
    <row r="110" spans="1:17" x14ac:dyDescent="0.25">
      <c r="A110" s="100" t="str">
        <f t="shared" si="4"/>
        <v/>
      </c>
      <c r="B110" s="61"/>
      <c r="C110" s="97" t="str">
        <f>IFERROR(VLOOKUP($B110,'2b. Staff Data (Casual)'!$A:$K,5,0),"")</f>
        <v/>
      </c>
      <c r="D110" s="97" t="str">
        <f>IFERROR(VLOOKUP($B110,'2b. Staff Data (Casual)'!$A:$K,6,0),"")</f>
        <v/>
      </c>
      <c r="E110" s="97" t="str">
        <f>IFERROR(VLOOKUP($B110,'2b. Staff Data (Casual)'!$A:$K,7,0),"")</f>
        <v/>
      </c>
      <c r="F110" s="97" t="str">
        <f>IFERROR(VLOOKUP($B110,'2b. Staff Data (Casual)'!$A:$K,8,0),"")</f>
        <v/>
      </c>
      <c r="G110" s="97" t="str">
        <f>IFERROR(VLOOKUP($B110,'2b. Staff Data (Casual)'!$A:$K,9,0),"")</f>
        <v/>
      </c>
      <c r="H110" s="97" t="str">
        <f>IFERROR(VLOOKUP($B110,'2b. Staff Data (Casual)'!$A:$K,10,0),"")</f>
        <v/>
      </c>
      <c r="I110" s="97" t="str">
        <f>IFERROR(VLOOKUP($B110,'2b. Staff Data (Casual)'!$A:$K,11,0),"")</f>
        <v/>
      </c>
      <c r="J110" s="61" t="s">
        <v>1</v>
      </c>
      <c r="K110" s="61"/>
      <c r="L110" s="61"/>
      <c r="M110" s="61"/>
      <c r="N110" s="113">
        <f>M110/'1. Your Institution'!$B$9</f>
        <v>0</v>
      </c>
      <c r="O110" s="101">
        <f t="shared" si="6"/>
        <v>0</v>
      </c>
      <c r="P110" s="32" t="str">
        <f>IF(O110&gt;'1. Your Institution'!$B$9,"This casual staff member has exceeded the limit of total annual work hours. Please check that the data are correct.",IF(O110&lt;'1. Your Institution'!$B$9,"",IF(O110="","")))</f>
        <v/>
      </c>
      <c r="Q110" s="61"/>
    </row>
    <row r="111" spans="1:17" x14ac:dyDescent="0.25">
      <c r="A111" s="100" t="str">
        <f t="shared" si="4"/>
        <v/>
      </c>
      <c r="B111" s="61"/>
      <c r="C111" s="97" t="str">
        <f>IFERROR(VLOOKUP($B111,'2b. Staff Data (Casual)'!$A:$K,5,0),"")</f>
        <v/>
      </c>
      <c r="D111" s="97" t="str">
        <f>IFERROR(VLOOKUP($B111,'2b. Staff Data (Casual)'!$A:$K,6,0),"")</f>
        <v/>
      </c>
      <c r="E111" s="97" t="str">
        <f>IFERROR(VLOOKUP($B111,'2b. Staff Data (Casual)'!$A:$K,7,0),"")</f>
        <v/>
      </c>
      <c r="F111" s="97" t="str">
        <f>IFERROR(VLOOKUP($B111,'2b. Staff Data (Casual)'!$A:$K,8,0),"")</f>
        <v/>
      </c>
      <c r="G111" s="97" t="str">
        <f>IFERROR(VLOOKUP($B111,'2b. Staff Data (Casual)'!$A:$K,9,0),"")</f>
        <v/>
      </c>
      <c r="H111" s="97" t="str">
        <f>IFERROR(VLOOKUP($B111,'2b. Staff Data (Casual)'!$A:$K,10,0),"")</f>
        <v/>
      </c>
      <c r="I111" s="97" t="str">
        <f>IFERROR(VLOOKUP($B111,'2b. Staff Data (Casual)'!$A:$K,11,0),"")</f>
        <v/>
      </c>
      <c r="J111" s="61" t="s">
        <v>1</v>
      </c>
      <c r="K111" s="61"/>
      <c r="L111" s="61"/>
      <c r="M111" s="61"/>
      <c r="N111" s="113">
        <f>M111/'1. Your Institution'!$B$9</f>
        <v>0</v>
      </c>
      <c r="O111" s="101">
        <f t="shared" si="6"/>
        <v>0</v>
      </c>
      <c r="P111" s="32" t="str">
        <f>IF(O111&gt;'1. Your Institution'!$B$9,"This casual staff member has exceeded the limit of total annual work hours. Please check that the data are correct.",IF(O111&lt;'1. Your Institution'!$B$9,"",IF(O111="","")))</f>
        <v/>
      </c>
      <c r="Q111" s="61"/>
    </row>
    <row r="112" spans="1:17" x14ac:dyDescent="0.25">
      <c r="A112" s="100" t="str">
        <f t="shared" si="4"/>
        <v/>
      </c>
      <c r="B112" s="61"/>
      <c r="C112" s="97" t="str">
        <f>IFERROR(VLOOKUP($B112,'2b. Staff Data (Casual)'!$A:$K,5,0),"")</f>
        <v/>
      </c>
      <c r="D112" s="97" t="str">
        <f>IFERROR(VLOOKUP($B112,'2b. Staff Data (Casual)'!$A:$K,6,0),"")</f>
        <v/>
      </c>
      <c r="E112" s="97" t="str">
        <f>IFERROR(VLOOKUP($B112,'2b. Staff Data (Casual)'!$A:$K,7,0),"")</f>
        <v/>
      </c>
      <c r="F112" s="97" t="str">
        <f>IFERROR(VLOOKUP($B112,'2b. Staff Data (Casual)'!$A:$K,8,0),"")</f>
        <v/>
      </c>
      <c r="G112" s="97" t="str">
        <f>IFERROR(VLOOKUP($B112,'2b. Staff Data (Casual)'!$A:$K,9,0),"")</f>
        <v/>
      </c>
      <c r="H112" s="97" t="str">
        <f>IFERROR(VLOOKUP($B112,'2b. Staff Data (Casual)'!$A:$K,10,0),"")</f>
        <v/>
      </c>
      <c r="I112" s="97" t="str">
        <f>IFERROR(VLOOKUP($B112,'2b. Staff Data (Casual)'!$A:$K,11,0),"")</f>
        <v/>
      </c>
      <c r="J112" s="61" t="s">
        <v>1</v>
      </c>
      <c r="K112" s="61"/>
      <c r="L112" s="61"/>
      <c r="M112" s="61"/>
      <c r="N112" s="113">
        <f>M112/'1. Your Institution'!$B$9</f>
        <v>0</v>
      </c>
      <c r="O112" s="101">
        <f t="shared" si="6"/>
        <v>0</v>
      </c>
      <c r="P112" s="32" t="str">
        <f>IF(O112&gt;'1. Your Institution'!$B$9,"This casual staff member has exceeded the limit of total annual work hours. Please check that the data are correct.",IF(O112&lt;'1. Your Institution'!$B$9,"",IF(O112="","")))</f>
        <v/>
      </c>
      <c r="Q112" s="61"/>
    </row>
    <row r="113" spans="1:17" x14ac:dyDescent="0.25">
      <c r="A113" s="100" t="str">
        <f t="shared" si="4"/>
        <v/>
      </c>
      <c r="B113" s="61"/>
      <c r="C113" s="97" t="str">
        <f>IFERROR(VLOOKUP($B113,'2b. Staff Data (Casual)'!$A:$K,5,0),"")</f>
        <v/>
      </c>
      <c r="D113" s="97" t="str">
        <f>IFERROR(VLOOKUP($B113,'2b. Staff Data (Casual)'!$A:$K,6,0),"")</f>
        <v/>
      </c>
      <c r="E113" s="97" t="str">
        <f>IFERROR(VLOOKUP($B113,'2b. Staff Data (Casual)'!$A:$K,7,0),"")</f>
        <v/>
      </c>
      <c r="F113" s="97" t="str">
        <f>IFERROR(VLOOKUP($B113,'2b. Staff Data (Casual)'!$A:$K,8,0),"")</f>
        <v/>
      </c>
      <c r="G113" s="97" t="str">
        <f>IFERROR(VLOOKUP($B113,'2b. Staff Data (Casual)'!$A:$K,9,0),"")</f>
        <v/>
      </c>
      <c r="H113" s="97" t="str">
        <f>IFERROR(VLOOKUP($B113,'2b. Staff Data (Casual)'!$A:$K,10,0),"")</f>
        <v/>
      </c>
      <c r="I113" s="97" t="str">
        <f>IFERROR(VLOOKUP($B113,'2b. Staff Data (Casual)'!$A:$K,11,0),"")</f>
        <v/>
      </c>
      <c r="J113" s="61" t="s">
        <v>1</v>
      </c>
      <c r="K113" s="61"/>
      <c r="L113" s="61"/>
      <c r="M113" s="61"/>
      <c r="N113" s="113">
        <f>M113/'1. Your Institution'!$B$9</f>
        <v>0</v>
      </c>
      <c r="O113" s="101">
        <f t="shared" si="6"/>
        <v>0</v>
      </c>
      <c r="P113" s="32" t="str">
        <f>IF(O113&gt;'1. Your Institution'!$B$9,"This casual staff member has exceeded the limit of total annual work hours. Please check that the data are correct.",IF(O113&lt;'1. Your Institution'!$B$9,"",IF(O113="","")))</f>
        <v/>
      </c>
      <c r="Q113" s="61"/>
    </row>
    <row r="114" spans="1:17" x14ac:dyDescent="0.25">
      <c r="A114" s="100" t="str">
        <f t="shared" si="4"/>
        <v/>
      </c>
      <c r="B114" s="61"/>
      <c r="C114" s="97" t="str">
        <f>IFERROR(VLOOKUP($B114,'2b. Staff Data (Casual)'!$A:$K,5,0),"")</f>
        <v/>
      </c>
      <c r="D114" s="97" t="str">
        <f>IFERROR(VLOOKUP($B114,'2b. Staff Data (Casual)'!$A:$K,6,0),"")</f>
        <v/>
      </c>
      <c r="E114" s="97" t="str">
        <f>IFERROR(VLOOKUP($B114,'2b. Staff Data (Casual)'!$A:$K,7,0),"")</f>
        <v/>
      </c>
      <c r="F114" s="97" t="str">
        <f>IFERROR(VLOOKUP($B114,'2b. Staff Data (Casual)'!$A:$K,8,0),"")</f>
        <v/>
      </c>
      <c r="G114" s="97" t="str">
        <f>IFERROR(VLOOKUP($B114,'2b. Staff Data (Casual)'!$A:$K,9,0),"")</f>
        <v/>
      </c>
      <c r="H114" s="97" t="str">
        <f>IFERROR(VLOOKUP($B114,'2b. Staff Data (Casual)'!$A:$K,10,0),"")</f>
        <v/>
      </c>
      <c r="I114" s="97" t="str">
        <f>IFERROR(VLOOKUP($B114,'2b. Staff Data (Casual)'!$A:$K,11,0),"")</f>
        <v/>
      </c>
      <c r="J114" s="61" t="s">
        <v>1</v>
      </c>
      <c r="K114" s="61"/>
      <c r="L114" s="61"/>
      <c r="M114" s="61"/>
      <c r="N114" s="113">
        <f>M114/'1. Your Institution'!$B$9</f>
        <v>0</v>
      </c>
      <c r="O114" s="101">
        <f t="shared" si="6"/>
        <v>0</v>
      </c>
      <c r="P114" s="32" t="str">
        <f>IF(O114&gt;'1. Your Institution'!$B$9,"This casual staff member has exceeded the limit of total annual work hours. Please check that the data are correct.",IF(O114&lt;'1. Your Institution'!$B$9,"",IF(O114="","")))</f>
        <v/>
      </c>
      <c r="Q114" s="61"/>
    </row>
    <row r="115" spans="1:17" x14ac:dyDescent="0.25">
      <c r="A115" s="100" t="str">
        <f t="shared" si="4"/>
        <v/>
      </c>
      <c r="B115" s="61"/>
      <c r="C115" s="97" t="str">
        <f>IFERROR(VLOOKUP($B115,'2b. Staff Data (Casual)'!$A:$K,5,0),"")</f>
        <v/>
      </c>
      <c r="D115" s="97" t="str">
        <f>IFERROR(VLOOKUP($B115,'2b. Staff Data (Casual)'!$A:$K,6,0),"")</f>
        <v/>
      </c>
      <c r="E115" s="97" t="str">
        <f>IFERROR(VLOOKUP($B115,'2b. Staff Data (Casual)'!$A:$K,7,0),"")</f>
        <v/>
      </c>
      <c r="F115" s="97" t="str">
        <f>IFERROR(VLOOKUP($B115,'2b. Staff Data (Casual)'!$A:$K,8,0),"")</f>
        <v/>
      </c>
      <c r="G115" s="97" t="str">
        <f>IFERROR(VLOOKUP($B115,'2b. Staff Data (Casual)'!$A:$K,9,0),"")</f>
        <v/>
      </c>
      <c r="H115" s="97" t="str">
        <f>IFERROR(VLOOKUP($B115,'2b. Staff Data (Casual)'!$A:$K,10,0),"")</f>
        <v/>
      </c>
      <c r="I115" s="97" t="str">
        <f>IFERROR(VLOOKUP($B115,'2b. Staff Data (Casual)'!$A:$K,11,0),"")</f>
        <v/>
      </c>
      <c r="J115" s="61" t="s">
        <v>1</v>
      </c>
      <c r="K115" s="61"/>
      <c r="L115" s="61"/>
      <c r="M115" s="61"/>
      <c r="N115" s="113">
        <f>M115/'1. Your Institution'!$B$9</f>
        <v>0</v>
      </c>
      <c r="O115" s="101">
        <f t="shared" si="6"/>
        <v>0</v>
      </c>
      <c r="P115" s="32" t="str">
        <f>IF(O115&gt;'1. Your Institution'!$B$9,"This casual staff member has exceeded the limit of total annual work hours. Please check that the data are correct.",IF(O115&lt;'1. Your Institution'!$B$9,"",IF(O115="","")))</f>
        <v/>
      </c>
      <c r="Q115" s="61"/>
    </row>
    <row r="116" spans="1:17" x14ac:dyDescent="0.25">
      <c r="A116" s="100" t="str">
        <f t="shared" si="4"/>
        <v/>
      </c>
      <c r="B116" s="61"/>
      <c r="C116" s="97" t="str">
        <f>IFERROR(VLOOKUP($B116,'2b. Staff Data (Casual)'!$A:$K,5,0),"")</f>
        <v/>
      </c>
      <c r="D116" s="97" t="str">
        <f>IFERROR(VLOOKUP($B116,'2b. Staff Data (Casual)'!$A:$K,6,0),"")</f>
        <v/>
      </c>
      <c r="E116" s="97" t="str">
        <f>IFERROR(VLOOKUP($B116,'2b. Staff Data (Casual)'!$A:$K,7,0),"")</f>
        <v/>
      </c>
      <c r="F116" s="97" t="str">
        <f>IFERROR(VLOOKUP($B116,'2b. Staff Data (Casual)'!$A:$K,8,0),"")</f>
        <v/>
      </c>
      <c r="G116" s="97" t="str">
        <f>IFERROR(VLOOKUP($B116,'2b. Staff Data (Casual)'!$A:$K,9,0),"")</f>
        <v/>
      </c>
      <c r="H116" s="97" t="str">
        <f>IFERROR(VLOOKUP($B116,'2b. Staff Data (Casual)'!$A:$K,10,0),"")</f>
        <v/>
      </c>
      <c r="I116" s="97" t="str">
        <f>IFERROR(VLOOKUP($B116,'2b. Staff Data (Casual)'!$A:$K,11,0),"")</f>
        <v/>
      </c>
      <c r="J116" s="61" t="s">
        <v>1</v>
      </c>
      <c r="K116" s="61"/>
      <c r="L116" s="61"/>
      <c r="M116" s="61"/>
      <c r="N116" s="113">
        <f>M116/'1. Your Institution'!$B$9</f>
        <v>0</v>
      </c>
      <c r="O116" s="101">
        <f t="shared" si="6"/>
        <v>0</v>
      </c>
      <c r="P116" s="32" t="str">
        <f>IF(O116&gt;'1. Your Institution'!$B$9,"This casual staff member has exceeded the limit of total annual work hours. Please check that the data are correct.",IF(O116&lt;'1. Your Institution'!$B$9,"",IF(O116="","")))</f>
        <v/>
      </c>
      <c r="Q116" s="61"/>
    </row>
    <row r="117" spans="1:17" x14ac:dyDescent="0.25">
      <c r="A117" s="100" t="str">
        <f t="shared" si="4"/>
        <v/>
      </c>
      <c r="B117" s="61"/>
      <c r="C117" s="97" t="str">
        <f>IFERROR(VLOOKUP($B117,'2b. Staff Data (Casual)'!$A:$K,5,0),"")</f>
        <v/>
      </c>
      <c r="D117" s="97" t="str">
        <f>IFERROR(VLOOKUP($B117,'2b. Staff Data (Casual)'!$A:$K,6,0),"")</f>
        <v/>
      </c>
      <c r="E117" s="97" t="str">
        <f>IFERROR(VLOOKUP($B117,'2b. Staff Data (Casual)'!$A:$K,7,0),"")</f>
        <v/>
      </c>
      <c r="F117" s="97" t="str">
        <f>IFERROR(VLOOKUP($B117,'2b. Staff Data (Casual)'!$A:$K,8,0),"")</f>
        <v/>
      </c>
      <c r="G117" s="97" t="str">
        <f>IFERROR(VLOOKUP($B117,'2b. Staff Data (Casual)'!$A:$K,9,0),"")</f>
        <v/>
      </c>
      <c r="H117" s="97" t="str">
        <f>IFERROR(VLOOKUP($B117,'2b. Staff Data (Casual)'!$A:$K,10,0),"")</f>
        <v/>
      </c>
      <c r="I117" s="97" t="str">
        <f>IFERROR(VLOOKUP($B117,'2b. Staff Data (Casual)'!$A:$K,11,0),"")</f>
        <v/>
      </c>
      <c r="J117" s="61" t="s">
        <v>1</v>
      </c>
      <c r="K117" s="61"/>
      <c r="L117" s="61"/>
      <c r="M117" s="61"/>
      <c r="N117" s="113">
        <f>M117/'1. Your Institution'!$B$9</f>
        <v>0</v>
      </c>
      <c r="O117" s="101">
        <f t="shared" si="6"/>
        <v>0</v>
      </c>
      <c r="P117" s="32" t="str">
        <f>IF(O117&gt;'1. Your Institution'!$B$9,"This casual staff member has exceeded the limit of total annual work hours. Please check that the data are correct.",IF(O117&lt;'1. Your Institution'!$B$9,"",IF(O117="","")))</f>
        <v/>
      </c>
      <c r="Q117" s="61"/>
    </row>
    <row r="118" spans="1:17" x14ac:dyDescent="0.25">
      <c r="A118" s="100" t="str">
        <f t="shared" si="4"/>
        <v/>
      </c>
      <c r="B118" s="61"/>
      <c r="C118" s="97" t="str">
        <f>IFERROR(VLOOKUP($B118,'2b. Staff Data (Casual)'!$A:$K,5,0),"")</f>
        <v/>
      </c>
      <c r="D118" s="97" t="str">
        <f>IFERROR(VLOOKUP($B118,'2b. Staff Data (Casual)'!$A:$K,6,0),"")</f>
        <v/>
      </c>
      <c r="E118" s="97" t="str">
        <f>IFERROR(VLOOKUP($B118,'2b. Staff Data (Casual)'!$A:$K,7,0),"")</f>
        <v/>
      </c>
      <c r="F118" s="97" t="str">
        <f>IFERROR(VLOOKUP($B118,'2b. Staff Data (Casual)'!$A:$K,8,0),"")</f>
        <v/>
      </c>
      <c r="G118" s="97" t="str">
        <f>IFERROR(VLOOKUP($B118,'2b. Staff Data (Casual)'!$A:$K,9,0),"")</f>
        <v/>
      </c>
      <c r="H118" s="97" t="str">
        <f>IFERROR(VLOOKUP($B118,'2b. Staff Data (Casual)'!$A:$K,10,0),"")</f>
        <v/>
      </c>
      <c r="I118" s="97" t="str">
        <f>IFERROR(VLOOKUP($B118,'2b. Staff Data (Casual)'!$A:$K,11,0),"")</f>
        <v/>
      </c>
      <c r="J118" s="61" t="s">
        <v>1</v>
      </c>
      <c r="K118" s="61"/>
      <c r="L118" s="61"/>
      <c r="M118" s="61"/>
      <c r="N118" s="113">
        <f>M118/'1. Your Institution'!$B$9</f>
        <v>0</v>
      </c>
      <c r="O118" s="101">
        <f t="shared" si="6"/>
        <v>0</v>
      </c>
      <c r="P118" s="32" t="str">
        <f>IF(O118&gt;'1. Your Institution'!$B$9,"This casual staff member has exceeded the limit of total annual work hours. Please check that the data are correct.",IF(O118&lt;'1. Your Institution'!$B$9,"",IF(O118="","")))</f>
        <v/>
      </c>
      <c r="Q118" s="61"/>
    </row>
    <row r="119" spans="1:17" x14ac:dyDescent="0.25">
      <c r="A119" s="100" t="str">
        <f t="shared" si="4"/>
        <v/>
      </c>
      <c r="B119" s="61"/>
      <c r="C119" s="97" t="str">
        <f>IFERROR(VLOOKUP($B119,'2b. Staff Data (Casual)'!$A:$K,5,0),"")</f>
        <v/>
      </c>
      <c r="D119" s="97" t="str">
        <f>IFERROR(VLOOKUP($B119,'2b. Staff Data (Casual)'!$A:$K,6,0),"")</f>
        <v/>
      </c>
      <c r="E119" s="97" t="str">
        <f>IFERROR(VLOOKUP($B119,'2b. Staff Data (Casual)'!$A:$K,7,0),"")</f>
        <v/>
      </c>
      <c r="F119" s="97" t="str">
        <f>IFERROR(VLOOKUP($B119,'2b. Staff Data (Casual)'!$A:$K,8,0),"")</f>
        <v/>
      </c>
      <c r="G119" s="97" t="str">
        <f>IFERROR(VLOOKUP($B119,'2b. Staff Data (Casual)'!$A:$K,9,0),"")</f>
        <v/>
      </c>
      <c r="H119" s="97" t="str">
        <f>IFERROR(VLOOKUP($B119,'2b. Staff Data (Casual)'!$A:$K,10,0),"")</f>
        <v/>
      </c>
      <c r="I119" s="97" t="str">
        <f>IFERROR(VLOOKUP($B119,'2b. Staff Data (Casual)'!$A:$K,11,0),"")</f>
        <v/>
      </c>
      <c r="J119" s="61" t="s">
        <v>1</v>
      </c>
      <c r="K119" s="61"/>
      <c r="L119" s="61"/>
      <c r="M119" s="61"/>
      <c r="N119" s="113">
        <f>M119/'1. Your Institution'!$B$9</f>
        <v>0</v>
      </c>
      <c r="O119" s="101">
        <f t="shared" si="6"/>
        <v>0</v>
      </c>
      <c r="P119" s="32" t="str">
        <f>IF(O119&gt;'1. Your Institution'!$B$9,"This casual staff member has exceeded the limit of total annual work hours. Please check that the data are correct.",IF(O119&lt;'1. Your Institution'!$B$9,"",IF(O119="","")))</f>
        <v/>
      </c>
      <c r="Q119" s="61"/>
    </row>
    <row r="120" spans="1:17" x14ac:dyDescent="0.25">
      <c r="A120" s="100" t="str">
        <f t="shared" si="4"/>
        <v/>
      </c>
      <c r="B120" s="61"/>
      <c r="C120" s="97" t="str">
        <f>IFERROR(VLOOKUP($B120,'2b. Staff Data (Casual)'!$A:$K,5,0),"")</f>
        <v/>
      </c>
      <c r="D120" s="97" t="str">
        <f>IFERROR(VLOOKUP($B120,'2b. Staff Data (Casual)'!$A:$K,6,0),"")</f>
        <v/>
      </c>
      <c r="E120" s="97" t="str">
        <f>IFERROR(VLOOKUP($B120,'2b. Staff Data (Casual)'!$A:$K,7,0),"")</f>
        <v/>
      </c>
      <c r="F120" s="97" t="str">
        <f>IFERROR(VLOOKUP($B120,'2b. Staff Data (Casual)'!$A:$K,8,0),"")</f>
        <v/>
      </c>
      <c r="G120" s="97" t="str">
        <f>IFERROR(VLOOKUP($B120,'2b. Staff Data (Casual)'!$A:$K,9,0),"")</f>
        <v/>
      </c>
      <c r="H120" s="97" t="str">
        <f>IFERROR(VLOOKUP($B120,'2b. Staff Data (Casual)'!$A:$K,10,0),"")</f>
        <v/>
      </c>
      <c r="I120" s="97" t="str">
        <f>IFERROR(VLOOKUP($B120,'2b. Staff Data (Casual)'!$A:$K,11,0),"")</f>
        <v/>
      </c>
      <c r="J120" s="61" t="s">
        <v>1</v>
      </c>
      <c r="K120" s="61"/>
      <c r="L120" s="61"/>
      <c r="M120" s="61"/>
      <c r="N120" s="113">
        <f>M120/'1. Your Institution'!$B$9</f>
        <v>0</v>
      </c>
      <c r="O120" s="101">
        <f t="shared" si="6"/>
        <v>0</v>
      </c>
      <c r="P120" s="32" t="str">
        <f>IF(O120&gt;'1. Your Institution'!$B$9,"This casual staff member has exceeded the limit of total annual work hours. Please check that the data are correct.",IF(O120&lt;'1. Your Institution'!$B$9,"",IF(O120="","")))</f>
        <v/>
      </c>
      <c r="Q120" s="61"/>
    </row>
    <row r="121" spans="1:17" x14ac:dyDescent="0.25">
      <c r="A121" s="100" t="str">
        <f t="shared" si="4"/>
        <v/>
      </c>
      <c r="B121" s="61"/>
      <c r="C121" s="97" t="str">
        <f>IFERROR(VLOOKUP($B121,'2b. Staff Data (Casual)'!$A:$K,5,0),"")</f>
        <v/>
      </c>
      <c r="D121" s="97" t="str">
        <f>IFERROR(VLOOKUP($B121,'2b. Staff Data (Casual)'!$A:$K,6,0),"")</f>
        <v/>
      </c>
      <c r="E121" s="97" t="str">
        <f>IFERROR(VLOOKUP($B121,'2b. Staff Data (Casual)'!$A:$K,7,0),"")</f>
        <v/>
      </c>
      <c r="F121" s="97" t="str">
        <f>IFERROR(VLOOKUP($B121,'2b. Staff Data (Casual)'!$A:$K,8,0),"")</f>
        <v/>
      </c>
      <c r="G121" s="97" t="str">
        <f>IFERROR(VLOOKUP($B121,'2b. Staff Data (Casual)'!$A:$K,9,0),"")</f>
        <v/>
      </c>
      <c r="H121" s="97" t="str">
        <f>IFERROR(VLOOKUP($B121,'2b. Staff Data (Casual)'!$A:$K,10,0),"")</f>
        <v/>
      </c>
      <c r="I121" s="97" t="str">
        <f>IFERROR(VLOOKUP($B121,'2b. Staff Data (Casual)'!$A:$K,11,0),"")</f>
        <v/>
      </c>
      <c r="J121" s="61" t="s">
        <v>1</v>
      </c>
      <c r="K121" s="61"/>
      <c r="L121" s="61"/>
      <c r="M121" s="61"/>
      <c r="N121" s="113">
        <f>M121/'1. Your Institution'!$B$9</f>
        <v>0</v>
      </c>
      <c r="O121" s="101">
        <f t="shared" si="6"/>
        <v>0</v>
      </c>
      <c r="P121" s="32" t="str">
        <f>IF(O121&gt;'1. Your Institution'!$B$9,"This casual staff member has exceeded the limit of total annual work hours. Please check that the data are correct.",IF(O121&lt;'1. Your Institution'!$B$9,"",IF(O121="","")))</f>
        <v/>
      </c>
      <c r="Q121" s="61"/>
    </row>
    <row r="122" spans="1:17" x14ac:dyDescent="0.25">
      <c r="A122" s="100" t="str">
        <f t="shared" si="4"/>
        <v/>
      </c>
      <c r="B122" s="61"/>
      <c r="C122" s="97" t="str">
        <f>IFERROR(VLOOKUP($B122,'2b. Staff Data (Casual)'!$A:$K,5,0),"")</f>
        <v/>
      </c>
      <c r="D122" s="97" t="str">
        <f>IFERROR(VLOOKUP($B122,'2b. Staff Data (Casual)'!$A:$K,6,0),"")</f>
        <v/>
      </c>
      <c r="E122" s="97" t="str">
        <f>IFERROR(VLOOKUP($B122,'2b. Staff Data (Casual)'!$A:$K,7,0),"")</f>
        <v/>
      </c>
      <c r="F122" s="97" t="str">
        <f>IFERROR(VLOOKUP($B122,'2b. Staff Data (Casual)'!$A:$K,8,0),"")</f>
        <v/>
      </c>
      <c r="G122" s="97" t="str">
        <f>IFERROR(VLOOKUP($B122,'2b. Staff Data (Casual)'!$A:$K,9,0),"")</f>
        <v/>
      </c>
      <c r="H122" s="97" t="str">
        <f>IFERROR(VLOOKUP($B122,'2b. Staff Data (Casual)'!$A:$K,10,0),"")</f>
        <v/>
      </c>
      <c r="I122" s="97" t="str">
        <f>IFERROR(VLOOKUP($B122,'2b. Staff Data (Casual)'!$A:$K,11,0),"")</f>
        <v/>
      </c>
      <c r="J122" s="61" t="s">
        <v>1</v>
      </c>
      <c r="K122" s="61"/>
      <c r="L122" s="61"/>
      <c r="M122" s="61"/>
      <c r="N122" s="113">
        <f>M122/'1. Your Institution'!$B$9</f>
        <v>0</v>
      </c>
      <c r="O122" s="101">
        <f t="shared" si="6"/>
        <v>0</v>
      </c>
      <c r="P122" s="32" t="str">
        <f>IF(O122&gt;'1. Your Institution'!$B$9,"This casual staff member has exceeded the limit of total annual work hours. Please check that the data are correct.",IF(O122&lt;'1. Your Institution'!$B$9,"",IF(O122="","")))</f>
        <v/>
      </c>
      <c r="Q122" s="61"/>
    </row>
    <row r="123" spans="1:17" x14ac:dyDescent="0.25">
      <c r="A123" s="100" t="str">
        <f t="shared" si="4"/>
        <v/>
      </c>
      <c r="B123" s="61"/>
      <c r="C123" s="97" t="str">
        <f>IFERROR(VLOOKUP($B123,'2b. Staff Data (Casual)'!$A:$K,5,0),"")</f>
        <v/>
      </c>
      <c r="D123" s="97" t="str">
        <f>IFERROR(VLOOKUP($B123,'2b. Staff Data (Casual)'!$A:$K,6,0),"")</f>
        <v/>
      </c>
      <c r="E123" s="97" t="str">
        <f>IFERROR(VLOOKUP($B123,'2b. Staff Data (Casual)'!$A:$K,7,0),"")</f>
        <v/>
      </c>
      <c r="F123" s="97" t="str">
        <f>IFERROR(VLOOKUP($B123,'2b. Staff Data (Casual)'!$A:$K,8,0),"")</f>
        <v/>
      </c>
      <c r="G123" s="97" t="str">
        <f>IFERROR(VLOOKUP($B123,'2b. Staff Data (Casual)'!$A:$K,9,0),"")</f>
        <v/>
      </c>
      <c r="H123" s="97" t="str">
        <f>IFERROR(VLOOKUP($B123,'2b. Staff Data (Casual)'!$A:$K,10,0),"")</f>
        <v/>
      </c>
      <c r="I123" s="97" t="str">
        <f>IFERROR(VLOOKUP($B123,'2b. Staff Data (Casual)'!$A:$K,11,0),"")</f>
        <v/>
      </c>
      <c r="J123" s="61" t="s">
        <v>1</v>
      </c>
      <c r="K123" s="61"/>
      <c r="L123" s="61"/>
      <c r="M123" s="61"/>
      <c r="N123" s="113">
        <f>M123/'1. Your Institution'!$B$9</f>
        <v>0</v>
      </c>
      <c r="O123" s="101">
        <f t="shared" si="6"/>
        <v>0</v>
      </c>
      <c r="P123" s="32" t="str">
        <f>IF(O123&gt;'1. Your Institution'!$B$9,"This casual staff member has exceeded the limit of total annual work hours. Please check that the data are correct.",IF(O123&lt;'1. Your Institution'!$B$9,"",IF(O123="","")))</f>
        <v/>
      </c>
      <c r="Q123" s="61"/>
    </row>
    <row r="124" spans="1:17" x14ac:dyDescent="0.25">
      <c r="A124" s="100" t="str">
        <f t="shared" si="4"/>
        <v/>
      </c>
      <c r="B124" s="61"/>
      <c r="C124" s="97" t="str">
        <f>IFERROR(VLOOKUP($B124,'2b. Staff Data (Casual)'!$A:$K,5,0),"")</f>
        <v/>
      </c>
      <c r="D124" s="97" t="str">
        <f>IFERROR(VLOOKUP($B124,'2b. Staff Data (Casual)'!$A:$K,6,0),"")</f>
        <v/>
      </c>
      <c r="E124" s="97" t="str">
        <f>IFERROR(VLOOKUP($B124,'2b. Staff Data (Casual)'!$A:$K,7,0),"")</f>
        <v/>
      </c>
      <c r="F124" s="97" t="str">
        <f>IFERROR(VLOOKUP($B124,'2b. Staff Data (Casual)'!$A:$K,8,0),"")</f>
        <v/>
      </c>
      <c r="G124" s="97" t="str">
        <f>IFERROR(VLOOKUP($B124,'2b. Staff Data (Casual)'!$A:$K,9,0),"")</f>
        <v/>
      </c>
      <c r="H124" s="97" t="str">
        <f>IFERROR(VLOOKUP($B124,'2b. Staff Data (Casual)'!$A:$K,10,0),"")</f>
        <v/>
      </c>
      <c r="I124" s="97" t="str">
        <f>IFERROR(VLOOKUP($B124,'2b. Staff Data (Casual)'!$A:$K,11,0),"")</f>
        <v/>
      </c>
      <c r="J124" s="61" t="s">
        <v>1</v>
      </c>
      <c r="K124" s="61"/>
      <c r="L124" s="61"/>
      <c r="M124" s="61"/>
      <c r="N124" s="113">
        <f>M124/'1. Your Institution'!$B$9</f>
        <v>0</v>
      </c>
      <c r="O124" s="101">
        <f t="shared" si="6"/>
        <v>0</v>
      </c>
      <c r="P124" s="32" t="str">
        <f>IF(O124&gt;'1. Your Institution'!$B$9,"This casual staff member has exceeded the limit of total annual work hours. Please check that the data are correct.",IF(O124&lt;'1. Your Institution'!$B$9,"",IF(O124="","")))</f>
        <v/>
      </c>
      <c r="Q124" s="61"/>
    </row>
    <row r="125" spans="1:17" x14ac:dyDescent="0.25">
      <c r="A125" s="100" t="str">
        <f t="shared" si="4"/>
        <v/>
      </c>
      <c r="B125" s="61"/>
      <c r="C125" s="97" t="str">
        <f>IFERROR(VLOOKUP($B125,'2b. Staff Data (Casual)'!$A:$K,5,0),"")</f>
        <v/>
      </c>
      <c r="D125" s="97" t="str">
        <f>IFERROR(VLOOKUP($B125,'2b. Staff Data (Casual)'!$A:$K,6,0),"")</f>
        <v/>
      </c>
      <c r="E125" s="97" t="str">
        <f>IFERROR(VLOOKUP($B125,'2b. Staff Data (Casual)'!$A:$K,7,0),"")</f>
        <v/>
      </c>
      <c r="F125" s="97" t="str">
        <f>IFERROR(VLOOKUP($B125,'2b. Staff Data (Casual)'!$A:$K,8,0),"")</f>
        <v/>
      </c>
      <c r="G125" s="97" t="str">
        <f>IFERROR(VLOOKUP($B125,'2b. Staff Data (Casual)'!$A:$K,9,0),"")</f>
        <v/>
      </c>
      <c r="H125" s="97" t="str">
        <f>IFERROR(VLOOKUP($B125,'2b. Staff Data (Casual)'!$A:$K,10,0),"")</f>
        <v/>
      </c>
      <c r="I125" s="97" t="str">
        <f>IFERROR(VLOOKUP($B125,'2b. Staff Data (Casual)'!$A:$K,11,0),"")</f>
        <v/>
      </c>
      <c r="J125" s="61" t="s">
        <v>1</v>
      </c>
      <c r="K125" s="61"/>
      <c r="L125" s="61"/>
      <c r="M125" s="61"/>
      <c r="N125" s="113">
        <f>M125/'1. Your Institution'!$B$9</f>
        <v>0</v>
      </c>
      <c r="O125" s="101">
        <f t="shared" si="6"/>
        <v>0</v>
      </c>
      <c r="P125" s="32" t="str">
        <f>IF(O125&gt;'1. Your Institution'!$B$9,"This casual staff member has exceeded the limit of total annual work hours. Please check that the data are correct.",IF(O125&lt;'1. Your Institution'!$B$9,"",IF(O125="","")))</f>
        <v/>
      </c>
      <c r="Q125" s="61"/>
    </row>
    <row r="126" spans="1:17" x14ac:dyDescent="0.25">
      <c r="A126" s="100" t="str">
        <f t="shared" si="4"/>
        <v/>
      </c>
      <c r="B126" s="61"/>
      <c r="C126" s="97" t="str">
        <f>IFERROR(VLOOKUP($B126,'2b. Staff Data (Casual)'!$A:$K,5,0),"")</f>
        <v/>
      </c>
      <c r="D126" s="97" t="str">
        <f>IFERROR(VLOOKUP($B126,'2b. Staff Data (Casual)'!$A:$K,6,0),"")</f>
        <v/>
      </c>
      <c r="E126" s="97" t="str">
        <f>IFERROR(VLOOKUP($B126,'2b. Staff Data (Casual)'!$A:$K,7,0),"")</f>
        <v/>
      </c>
      <c r="F126" s="97" t="str">
        <f>IFERROR(VLOOKUP($B126,'2b. Staff Data (Casual)'!$A:$K,8,0),"")</f>
        <v/>
      </c>
      <c r="G126" s="97" t="str">
        <f>IFERROR(VLOOKUP($B126,'2b. Staff Data (Casual)'!$A:$K,9,0),"")</f>
        <v/>
      </c>
      <c r="H126" s="97" t="str">
        <f>IFERROR(VLOOKUP($B126,'2b. Staff Data (Casual)'!$A:$K,10,0),"")</f>
        <v/>
      </c>
      <c r="I126" s="97" t="str">
        <f>IFERROR(VLOOKUP($B126,'2b. Staff Data (Casual)'!$A:$K,11,0),"")</f>
        <v/>
      </c>
      <c r="J126" s="61" t="s">
        <v>1</v>
      </c>
      <c r="K126" s="61"/>
      <c r="L126" s="61"/>
      <c r="M126" s="61"/>
      <c r="N126" s="113">
        <f>M126/'1. Your Institution'!$B$9</f>
        <v>0</v>
      </c>
      <c r="O126" s="101">
        <f t="shared" si="6"/>
        <v>0</v>
      </c>
      <c r="P126" s="32" t="str">
        <f>IF(O126&gt;'1. Your Institution'!$B$9,"This casual staff member has exceeded the limit of total annual work hours. Please check that the data are correct.",IF(O126&lt;'1. Your Institution'!$B$9,"",IF(O126="","")))</f>
        <v/>
      </c>
      <c r="Q126" s="61"/>
    </row>
    <row r="127" spans="1:17" x14ac:dyDescent="0.25">
      <c r="A127" s="100" t="str">
        <f t="shared" si="4"/>
        <v/>
      </c>
      <c r="B127" s="61"/>
      <c r="C127" s="97" t="str">
        <f>IFERROR(VLOOKUP($B127,'2b. Staff Data (Casual)'!$A:$K,5,0),"")</f>
        <v/>
      </c>
      <c r="D127" s="97" t="str">
        <f>IFERROR(VLOOKUP($B127,'2b. Staff Data (Casual)'!$A:$K,6,0),"")</f>
        <v/>
      </c>
      <c r="E127" s="97" t="str">
        <f>IFERROR(VLOOKUP($B127,'2b. Staff Data (Casual)'!$A:$K,7,0),"")</f>
        <v/>
      </c>
      <c r="F127" s="97" t="str">
        <f>IFERROR(VLOOKUP($B127,'2b. Staff Data (Casual)'!$A:$K,8,0),"")</f>
        <v/>
      </c>
      <c r="G127" s="97" t="str">
        <f>IFERROR(VLOOKUP($B127,'2b. Staff Data (Casual)'!$A:$K,9,0),"")</f>
        <v/>
      </c>
      <c r="H127" s="97" t="str">
        <f>IFERROR(VLOOKUP($B127,'2b. Staff Data (Casual)'!$A:$K,10,0),"")</f>
        <v/>
      </c>
      <c r="I127" s="97" t="str">
        <f>IFERROR(VLOOKUP($B127,'2b. Staff Data (Casual)'!$A:$K,11,0),"")</f>
        <v/>
      </c>
      <c r="J127" s="61" t="s">
        <v>1</v>
      </c>
      <c r="K127" s="61"/>
      <c r="L127" s="61"/>
      <c r="M127" s="61"/>
      <c r="N127" s="113">
        <f>M127/'1. Your Institution'!$B$9</f>
        <v>0</v>
      </c>
      <c r="O127" s="101">
        <f t="shared" si="6"/>
        <v>0</v>
      </c>
      <c r="P127" s="32" t="str">
        <f>IF(O127&gt;'1. Your Institution'!$B$9,"This casual staff member has exceeded the limit of total annual work hours. Please check that the data are correct.",IF(O127&lt;'1. Your Institution'!$B$9,"",IF(O127="","")))</f>
        <v/>
      </c>
      <c r="Q127" s="61"/>
    </row>
    <row r="128" spans="1:17" x14ac:dyDescent="0.25">
      <c r="A128" s="100" t="str">
        <f t="shared" si="4"/>
        <v/>
      </c>
      <c r="B128" s="61"/>
      <c r="C128" s="97" t="str">
        <f>IFERROR(VLOOKUP($B128,'2b. Staff Data (Casual)'!$A:$K,5,0),"")</f>
        <v/>
      </c>
      <c r="D128" s="97" t="str">
        <f>IFERROR(VLOOKUP($B128,'2b. Staff Data (Casual)'!$A:$K,6,0),"")</f>
        <v/>
      </c>
      <c r="E128" s="97" t="str">
        <f>IFERROR(VLOOKUP($B128,'2b. Staff Data (Casual)'!$A:$K,7,0),"")</f>
        <v/>
      </c>
      <c r="F128" s="97" t="str">
        <f>IFERROR(VLOOKUP($B128,'2b. Staff Data (Casual)'!$A:$K,8,0),"")</f>
        <v/>
      </c>
      <c r="G128" s="97" t="str">
        <f>IFERROR(VLOOKUP($B128,'2b. Staff Data (Casual)'!$A:$K,9,0),"")</f>
        <v/>
      </c>
      <c r="H128" s="97" t="str">
        <f>IFERROR(VLOOKUP($B128,'2b. Staff Data (Casual)'!$A:$K,10,0),"")</f>
        <v/>
      </c>
      <c r="I128" s="97" t="str">
        <f>IFERROR(VLOOKUP($B128,'2b. Staff Data (Casual)'!$A:$K,11,0),"")</f>
        <v/>
      </c>
      <c r="J128" s="61" t="s">
        <v>1</v>
      </c>
      <c r="K128" s="61"/>
      <c r="L128" s="61"/>
      <c r="M128" s="61"/>
      <c r="N128" s="113">
        <f>M128/'1. Your Institution'!$B$9</f>
        <v>0</v>
      </c>
      <c r="O128" s="101">
        <f t="shared" si="6"/>
        <v>0</v>
      </c>
      <c r="P128" s="32" t="str">
        <f>IF(O128&gt;'1. Your Institution'!$B$9,"This casual staff member has exceeded the limit of total annual work hours. Please check that the data are correct.",IF(O128&lt;'1. Your Institution'!$B$9,"",IF(O128="","")))</f>
        <v/>
      </c>
      <c r="Q128" s="61"/>
    </row>
    <row r="129" spans="1:17" x14ac:dyDescent="0.25">
      <c r="A129" s="100" t="str">
        <f t="shared" si="4"/>
        <v/>
      </c>
      <c r="B129" s="61"/>
      <c r="C129" s="97" t="str">
        <f>IFERROR(VLOOKUP($B129,'2b. Staff Data (Casual)'!$A:$K,5,0),"")</f>
        <v/>
      </c>
      <c r="D129" s="97" t="str">
        <f>IFERROR(VLOOKUP($B129,'2b. Staff Data (Casual)'!$A:$K,6,0),"")</f>
        <v/>
      </c>
      <c r="E129" s="97" t="str">
        <f>IFERROR(VLOOKUP($B129,'2b. Staff Data (Casual)'!$A:$K,7,0),"")</f>
        <v/>
      </c>
      <c r="F129" s="97" t="str">
        <f>IFERROR(VLOOKUP($B129,'2b. Staff Data (Casual)'!$A:$K,8,0),"")</f>
        <v/>
      </c>
      <c r="G129" s="97" t="str">
        <f>IFERROR(VLOOKUP($B129,'2b. Staff Data (Casual)'!$A:$K,9,0),"")</f>
        <v/>
      </c>
      <c r="H129" s="97" t="str">
        <f>IFERROR(VLOOKUP($B129,'2b. Staff Data (Casual)'!$A:$K,10,0),"")</f>
        <v/>
      </c>
      <c r="I129" s="97" t="str">
        <f>IFERROR(VLOOKUP($B129,'2b. Staff Data (Casual)'!$A:$K,11,0),"")</f>
        <v/>
      </c>
      <c r="J129" s="61" t="s">
        <v>1</v>
      </c>
      <c r="K129" s="61"/>
      <c r="L129" s="61"/>
      <c r="M129" s="61"/>
      <c r="N129" s="113">
        <f>M129/'1. Your Institution'!$B$9</f>
        <v>0</v>
      </c>
      <c r="O129" s="101">
        <f t="shared" si="6"/>
        <v>0</v>
      </c>
      <c r="P129" s="32" t="str">
        <f>IF(O129&gt;'1. Your Institution'!$B$9,"This casual staff member has exceeded the limit of total annual work hours. Please check that the data are correct.",IF(O129&lt;'1. Your Institution'!$B$9,"",IF(O129="","")))</f>
        <v/>
      </c>
      <c r="Q129" s="61"/>
    </row>
    <row r="130" spans="1:17" x14ac:dyDescent="0.25">
      <c r="A130" s="100" t="str">
        <f t="shared" si="4"/>
        <v/>
      </c>
      <c r="B130" s="61"/>
      <c r="C130" s="97" t="str">
        <f>IFERROR(VLOOKUP($B130,'2b. Staff Data (Casual)'!$A:$K,5,0),"")</f>
        <v/>
      </c>
      <c r="D130" s="97" t="str">
        <f>IFERROR(VLOOKUP($B130,'2b. Staff Data (Casual)'!$A:$K,6,0),"")</f>
        <v/>
      </c>
      <c r="E130" s="97" t="str">
        <f>IFERROR(VLOOKUP($B130,'2b. Staff Data (Casual)'!$A:$K,7,0),"")</f>
        <v/>
      </c>
      <c r="F130" s="97" t="str">
        <f>IFERROR(VLOOKUP($B130,'2b. Staff Data (Casual)'!$A:$K,8,0),"")</f>
        <v/>
      </c>
      <c r="G130" s="97" t="str">
        <f>IFERROR(VLOOKUP($B130,'2b. Staff Data (Casual)'!$A:$K,9,0),"")</f>
        <v/>
      </c>
      <c r="H130" s="97" t="str">
        <f>IFERROR(VLOOKUP($B130,'2b. Staff Data (Casual)'!$A:$K,10,0),"")</f>
        <v/>
      </c>
      <c r="I130" s="97" t="str">
        <f>IFERROR(VLOOKUP($B130,'2b. Staff Data (Casual)'!$A:$K,11,0),"")</f>
        <v/>
      </c>
      <c r="J130" s="61" t="s">
        <v>1</v>
      </c>
      <c r="K130" s="61"/>
      <c r="L130" s="61"/>
      <c r="M130" s="61"/>
      <c r="N130" s="113">
        <f>M130/'1. Your Institution'!$B$9</f>
        <v>0</v>
      </c>
      <c r="O130" s="101">
        <f t="shared" si="6"/>
        <v>0</v>
      </c>
      <c r="P130" s="32" t="str">
        <f>IF(O130&gt;'1. Your Institution'!$B$9,"This casual staff member has exceeded the limit of total annual work hours. Please check that the data are correct.",IF(O130&lt;'1. Your Institution'!$B$9,"",IF(O130="","")))</f>
        <v/>
      </c>
      <c r="Q130" s="61"/>
    </row>
    <row r="131" spans="1:17" x14ac:dyDescent="0.25">
      <c r="A131" s="100" t="str">
        <f t="shared" si="4"/>
        <v/>
      </c>
      <c r="B131" s="61"/>
      <c r="C131" s="97" t="str">
        <f>IFERROR(VLOOKUP($B131,'2b. Staff Data (Casual)'!$A:$K,5,0),"")</f>
        <v/>
      </c>
      <c r="D131" s="97" t="str">
        <f>IFERROR(VLOOKUP($B131,'2b. Staff Data (Casual)'!$A:$K,6,0),"")</f>
        <v/>
      </c>
      <c r="E131" s="97" t="str">
        <f>IFERROR(VLOOKUP($B131,'2b. Staff Data (Casual)'!$A:$K,7,0),"")</f>
        <v/>
      </c>
      <c r="F131" s="97" t="str">
        <f>IFERROR(VLOOKUP($B131,'2b. Staff Data (Casual)'!$A:$K,8,0),"")</f>
        <v/>
      </c>
      <c r="G131" s="97" t="str">
        <f>IFERROR(VLOOKUP($B131,'2b. Staff Data (Casual)'!$A:$K,9,0),"")</f>
        <v/>
      </c>
      <c r="H131" s="97" t="str">
        <f>IFERROR(VLOOKUP($B131,'2b. Staff Data (Casual)'!$A:$K,10,0),"")</f>
        <v/>
      </c>
      <c r="I131" s="97" t="str">
        <f>IFERROR(VLOOKUP($B131,'2b. Staff Data (Casual)'!$A:$K,11,0),"")</f>
        <v/>
      </c>
      <c r="J131" s="61" t="s">
        <v>1</v>
      </c>
      <c r="K131" s="61"/>
      <c r="L131" s="61"/>
      <c r="M131" s="61"/>
      <c r="N131" s="113">
        <f>M131/'1. Your Institution'!$B$9</f>
        <v>0</v>
      </c>
      <c r="O131" s="101">
        <f t="shared" si="6"/>
        <v>0</v>
      </c>
      <c r="P131" s="32" t="str">
        <f>IF(O131&gt;'1. Your Institution'!$B$9,"This casual staff member has exceeded the limit of total annual work hours. Please check that the data are correct.",IF(O131&lt;'1. Your Institution'!$B$9,"",IF(O131="","")))</f>
        <v/>
      </c>
      <c r="Q131" s="61"/>
    </row>
    <row r="132" spans="1:17" x14ac:dyDescent="0.25">
      <c r="A132" s="100" t="str">
        <f t="shared" si="4"/>
        <v/>
      </c>
      <c r="B132" s="61"/>
      <c r="C132" s="97" t="str">
        <f>IFERROR(VLOOKUP($B132,'2b. Staff Data (Casual)'!$A:$K,5,0),"")</f>
        <v/>
      </c>
      <c r="D132" s="97" t="str">
        <f>IFERROR(VLOOKUP($B132,'2b. Staff Data (Casual)'!$A:$K,6,0),"")</f>
        <v/>
      </c>
      <c r="E132" s="97" t="str">
        <f>IFERROR(VLOOKUP($B132,'2b. Staff Data (Casual)'!$A:$K,7,0),"")</f>
        <v/>
      </c>
      <c r="F132" s="97" t="str">
        <f>IFERROR(VLOOKUP($B132,'2b. Staff Data (Casual)'!$A:$K,8,0),"")</f>
        <v/>
      </c>
      <c r="G132" s="97" t="str">
        <f>IFERROR(VLOOKUP($B132,'2b. Staff Data (Casual)'!$A:$K,9,0),"")</f>
        <v/>
      </c>
      <c r="H132" s="97" t="str">
        <f>IFERROR(VLOOKUP($B132,'2b. Staff Data (Casual)'!$A:$K,10,0),"")</f>
        <v/>
      </c>
      <c r="I132" s="97" t="str">
        <f>IFERROR(VLOOKUP($B132,'2b. Staff Data (Casual)'!$A:$K,11,0),"")</f>
        <v/>
      </c>
      <c r="J132" s="61" t="s">
        <v>1</v>
      </c>
      <c r="K132" s="61"/>
      <c r="L132" s="61"/>
      <c r="M132" s="61"/>
      <c r="N132" s="113">
        <f>M132/'1. Your Institution'!$B$9</f>
        <v>0</v>
      </c>
      <c r="O132" s="101">
        <f t="shared" si="6"/>
        <v>0</v>
      </c>
      <c r="P132" s="32" t="str">
        <f>IF(O132&gt;'1. Your Institution'!$B$9,"This casual staff member has exceeded the limit of total annual work hours. Please check that the data are correct.",IF(O132&lt;'1. Your Institution'!$B$9,"",IF(O132="","")))</f>
        <v/>
      </c>
      <c r="Q132" s="61"/>
    </row>
    <row r="133" spans="1:17" x14ac:dyDescent="0.25">
      <c r="A133" s="100" t="str">
        <f t="shared" si="4"/>
        <v/>
      </c>
      <c r="B133" s="61"/>
      <c r="C133" s="97" t="str">
        <f>IFERROR(VLOOKUP($B133,'2b. Staff Data (Casual)'!$A:$K,5,0),"")</f>
        <v/>
      </c>
      <c r="D133" s="97" t="str">
        <f>IFERROR(VLOOKUP($B133,'2b. Staff Data (Casual)'!$A:$K,6,0),"")</f>
        <v/>
      </c>
      <c r="E133" s="97" t="str">
        <f>IFERROR(VLOOKUP($B133,'2b. Staff Data (Casual)'!$A:$K,7,0),"")</f>
        <v/>
      </c>
      <c r="F133" s="97" t="str">
        <f>IFERROR(VLOOKUP($B133,'2b. Staff Data (Casual)'!$A:$K,8,0),"")</f>
        <v/>
      </c>
      <c r="G133" s="97" t="str">
        <f>IFERROR(VLOOKUP($B133,'2b. Staff Data (Casual)'!$A:$K,9,0),"")</f>
        <v/>
      </c>
      <c r="H133" s="97" t="str">
        <f>IFERROR(VLOOKUP($B133,'2b. Staff Data (Casual)'!$A:$K,10,0),"")</f>
        <v/>
      </c>
      <c r="I133" s="97" t="str">
        <f>IFERROR(VLOOKUP($B133,'2b. Staff Data (Casual)'!$A:$K,11,0),"")</f>
        <v/>
      </c>
      <c r="J133" s="61" t="s">
        <v>1</v>
      </c>
      <c r="K133" s="61"/>
      <c r="L133" s="61"/>
      <c r="M133" s="61"/>
      <c r="N133" s="113">
        <f>M133/'1. Your Institution'!$B$9</f>
        <v>0</v>
      </c>
      <c r="O133" s="101">
        <f t="shared" si="6"/>
        <v>0</v>
      </c>
      <c r="P133" s="32" t="str">
        <f>IF(O133&gt;'1. Your Institution'!$B$9,"This casual staff member has exceeded the limit of total annual work hours. Please check that the data are correct.",IF(O133&lt;'1. Your Institution'!$B$9,"",IF(O133="","")))</f>
        <v/>
      </c>
      <c r="Q133" s="61"/>
    </row>
    <row r="134" spans="1:17" x14ac:dyDescent="0.25">
      <c r="A134" s="100" t="str">
        <f t="shared" si="4"/>
        <v/>
      </c>
      <c r="B134" s="61"/>
      <c r="C134" s="97" t="str">
        <f>IFERROR(VLOOKUP($B134,'2b. Staff Data (Casual)'!$A:$K,5,0),"")</f>
        <v/>
      </c>
      <c r="D134" s="97" t="str">
        <f>IFERROR(VLOOKUP($B134,'2b. Staff Data (Casual)'!$A:$K,6,0),"")</f>
        <v/>
      </c>
      <c r="E134" s="97" t="str">
        <f>IFERROR(VLOOKUP($B134,'2b. Staff Data (Casual)'!$A:$K,7,0),"")</f>
        <v/>
      </c>
      <c r="F134" s="97" t="str">
        <f>IFERROR(VLOOKUP($B134,'2b. Staff Data (Casual)'!$A:$K,8,0),"")</f>
        <v/>
      </c>
      <c r="G134" s="97" t="str">
        <f>IFERROR(VLOOKUP($B134,'2b. Staff Data (Casual)'!$A:$K,9,0),"")</f>
        <v/>
      </c>
      <c r="H134" s="97" t="str">
        <f>IFERROR(VLOOKUP($B134,'2b. Staff Data (Casual)'!$A:$K,10,0),"")</f>
        <v/>
      </c>
      <c r="I134" s="97" t="str">
        <f>IFERROR(VLOOKUP($B134,'2b. Staff Data (Casual)'!$A:$K,11,0),"")</f>
        <v/>
      </c>
      <c r="J134" s="61" t="s">
        <v>1</v>
      </c>
      <c r="K134" s="61"/>
      <c r="L134" s="61"/>
      <c r="M134" s="61"/>
      <c r="N134" s="113">
        <f>M134/'1. Your Institution'!$B$9</f>
        <v>0</v>
      </c>
      <c r="O134" s="101">
        <f t="shared" si="6"/>
        <v>0</v>
      </c>
      <c r="P134" s="32" t="str">
        <f>IF(O134&gt;'1. Your Institution'!$B$9,"This casual staff member has exceeded the limit of total annual work hours. Please check that the data are correct.",IF(O134&lt;'1. Your Institution'!$B$9,"",IF(O134="","")))</f>
        <v/>
      </c>
      <c r="Q134" s="61"/>
    </row>
    <row r="135" spans="1:17" x14ac:dyDescent="0.25">
      <c r="A135" s="100" t="str">
        <f t="shared" si="4"/>
        <v/>
      </c>
      <c r="B135" s="61"/>
      <c r="C135" s="97" t="str">
        <f>IFERROR(VLOOKUP($B135,'2b. Staff Data (Casual)'!$A:$K,5,0),"")</f>
        <v/>
      </c>
      <c r="D135" s="97" t="str">
        <f>IFERROR(VLOOKUP($B135,'2b. Staff Data (Casual)'!$A:$K,6,0),"")</f>
        <v/>
      </c>
      <c r="E135" s="97" t="str">
        <f>IFERROR(VLOOKUP($B135,'2b. Staff Data (Casual)'!$A:$K,7,0),"")</f>
        <v/>
      </c>
      <c r="F135" s="97" t="str">
        <f>IFERROR(VLOOKUP($B135,'2b. Staff Data (Casual)'!$A:$K,8,0),"")</f>
        <v/>
      </c>
      <c r="G135" s="97" t="str">
        <f>IFERROR(VLOOKUP($B135,'2b. Staff Data (Casual)'!$A:$K,9,0),"")</f>
        <v/>
      </c>
      <c r="H135" s="97" t="str">
        <f>IFERROR(VLOOKUP($B135,'2b. Staff Data (Casual)'!$A:$K,10,0),"")</f>
        <v/>
      </c>
      <c r="I135" s="97" t="str">
        <f>IFERROR(VLOOKUP($B135,'2b. Staff Data (Casual)'!$A:$K,11,0),"")</f>
        <v/>
      </c>
      <c r="J135" s="61" t="s">
        <v>1</v>
      </c>
      <c r="K135" s="61"/>
      <c r="L135" s="61"/>
      <c r="M135" s="61"/>
      <c r="N135" s="113">
        <f>M135/'1. Your Institution'!$B$9</f>
        <v>0</v>
      </c>
      <c r="O135" s="101">
        <f t="shared" si="6"/>
        <v>0</v>
      </c>
      <c r="P135" s="32" t="str">
        <f>IF(O135&gt;'1. Your Institution'!$B$9,"This casual staff member has exceeded the limit of total annual work hours. Please check that the data are correct.",IF(O135&lt;'1. Your Institution'!$B$9,"",IF(O135="","")))</f>
        <v/>
      </c>
      <c r="Q135" s="61"/>
    </row>
    <row r="136" spans="1:17" x14ac:dyDescent="0.25">
      <c r="A136" s="100" t="str">
        <f t="shared" si="4"/>
        <v/>
      </c>
      <c r="B136" s="61"/>
      <c r="C136" s="97" t="str">
        <f>IFERROR(VLOOKUP($B136,'2b. Staff Data (Casual)'!$A:$K,5,0),"")</f>
        <v/>
      </c>
      <c r="D136" s="97" t="str">
        <f>IFERROR(VLOOKUP($B136,'2b. Staff Data (Casual)'!$A:$K,6,0),"")</f>
        <v/>
      </c>
      <c r="E136" s="97" t="str">
        <f>IFERROR(VLOOKUP($B136,'2b. Staff Data (Casual)'!$A:$K,7,0),"")</f>
        <v/>
      </c>
      <c r="F136" s="97" t="str">
        <f>IFERROR(VLOOKUP($B136,'2b. Staff Data (Casual)'!$A:$K,8,0),"")</f>
        <v/>
      </c>
      <c r="G136" s="97" t="str">
        <f>IFERROR(VLOOKUP($B136,'2b. Staff Data (Casual)'!$A:$K,9,0),"")</f>
        <v/>
      </c>
      <c r="H136" s="97" t="str">
        <f>IFERROR(VLOOKUP($B136,'2b. Staff Data (Casual)'!$A:$K,10,0),"")</f>
        <v/>
      </c>
      <c r="I136" s="97" t="str">
        <f>IFERROR(VLOOKUP($B136,'2b. Staff Data (Casual)'!$A:$K,11,0),"")</f>
        <v/>
      </c>
      <c r="J136" s="61" t="s">
        <v>1</v>
      </c>
      <c r="K136" s="61"/>
      <c r="L136" s="61"/>
      <c r="M136" s="61"/>
      <c r="N136" s="113">
        <f>M136/'1. Your Institution'!$B$9</f>
        <v>0</v>
      </c>
      <c r="O136" s="101">
        <f t="shared" si="6"/>
        <v>0</v>
      </c>
      <c r="P136" s="32" t="str">
        <f>IF(O136&gt;'1. Your Institution'!$B$9,"This casual staff member has exceeded the limit of total annual work hours. Please check that the data are correct.",IF(O136&lt;'1. Your Institution'!$B$9,"",IF(O136="","")))</f>
        <v/>
      </c>
      <c r="Q136" s="61"/>
    </row>
    <row r="137" spans="1:17" x14ac:dyDescent="0.25">
      <c r="A137" s="100" t="str">
        <f t="shared" si="4"/>
        <v/>
      </c>
      <c r="B137" s="61"/>
      <c r="C137" s="97" t="str">
        <f>IFERROR(VLOOKUP($B137,'2b. Staff Data (Casual)'!$A:$K,5,0),"")</f>
        <v/>
      </c>
      <c r="D137" s="97" t="str">
        <f>IFERROR(VLOOKUP($B137,'2b. Staff Data (Casual)'!$A:$K,6,0),"")</f>
        <v/>
      </c>
      <c r="E137" s="97" t="str">
        <f>IFERROR(VLOOKUP($B137,'2b. Staff Data (Casual)'!$A:$K,7,0),"")</f>
        <v/>
      </c>
      <c r="F137" s="97" t="str">
        <f>IFERROR(VLOOKUP($B137,'2b. Staff Data (Casual)'!$A:$K,8,0),"")</f>
        <v/>
      </c>
      <c r="G137" s="97" t="str">
        <f>IFERROR(VLOOKUP($B137,'2b. Staff Data (Casual)'!$A:$K,9,0),"")</f>
        <v/>
      </c>
      <c r="H137" s="97" t="str">
        <f>IFERROR(VLOOKUP($B137,'2b. Staff Data (Casual)'!$A:$K,10,0),"")</f>
        <v/>
      </c>
      <c r="I137" s="97" t="str">
        <f>IFERROR(VLOOKUP($B137,'2b. Staff Data (Casual)'!$A:$K,11,0),"")</f>
        <v/>
      </c>
      <c r="J137" s="61" t="s">
        <v>1</v>
      </c>
      <c r="K137" s="61"/>
      <c r="L137" s="61"/>
      <c r="M137" s="61"/>
      <c r="N137" s="113">
        <f>M137/'1. Your Institution'!$B$9</f>
        <v>0</v>
      </c>
      <c r="O137" s="101">
        <f t="shared" si="6"/>
        <v>0</v>
      </c>
      <c r="P137" s="32" t="str">
        <f>IF(O137&gt;'1. Your Institution'!$B$9,"This casual staff member has exceeded the limit of total annual work hours. Please check that the data are correct.",IF(O137&lt;'1. Your Institution'!$B$9,"",IF(O137="","")))</f>
        <v/>
      </c>
      <c r="Q137" s="61"/>
    </row>
    <row r="138" spans="1:17" x14ac:dyDescent="0.25">
      <c r="A138" s="100" t="str">
        <f t="shared" ref="A138:A144" si="7">RIGHT(B138,4)</f>
        <v/>
      </c>
      <c r="B138" s="61"/>
      <c r="C138" s="97" t="str">
        <f>IFERROR(VLOOKUP($B138,'2b. Staff Data (Casual)'!$A:$K,5,0),"")</f>
        <v/>
      </c>
      <c r="D138" s="97" t="str">
        <f>IFERROR(VLOOKUP($B138,'2b. Staff Data (Casual)'!$A:$K,6,0),"")</f>
        <v/>
      </c>
      <c r="E138" s="97" t="str">
        <f>IFERROR(VLOOKUP($B138,'2b. Staff Data (Casual)'!$A:$K,7,0),"")</f>
        <v/>
      </c>
      <c r="F138" s="97" t="str">
        <f>IFERROR(VLOOKUP($B138,'2b. Staff Data (Casual)'!$A:$K,8,0),"")</f>
        <v/>
      </c>
      <c r="G138" s="97" t="str">
        <f>IFERROR(VLOOKUP($B138,'2b. Staff Data (Casual)'!$A:$K,9,0),"")</f>
        <v/>
      </c>
      <c r="H138" s="97" t="str">
        <f>IFERROR(VLOOKUP($B138,'2b. Staff Data (Casual)'!$A:$K,10,0),"")</f>
        <v/>
      </c>
      <c r="I138" s="97" t="str">
        <f>IFERROR(VLOOKUP($B138,'2b. Staff Data (Casual)'!$A:$K,11,0),"")</f>
        <v/>
      </c>
      <c r="J138" s="61" t="s">
        <v>1</v>
      </c>
      <c r="K138" s="61"/>
      <c r="L138" s="61"/>
      <c r="M138" s="61"/>
      <c r="N138" s="113">
        <f>M138/'1. Your Institution'!$B$9</f>
        <v>0</v>
      </c>
      <c r="O138" s="101">
        <f t="shared" ref="O138:O144" si="8">SUMIF(B:B,$B138,M:M)</f>
        <v>0</v>
      </c>
      <c r="P138" s="32" t="str">
        <f>IF(O138&gt;'1. Your Institution'!$B$9,"This casual staff member has exceeded the limit of total annual work hours. Please check that the data are correct.",IF(O138&lt;'1. Your Institution'!$B$9,"",IF(O138="","")))</f>
        <v/>
      </c>
      <c r="Q138" s="61"/>
    </row>
    <row r="139" spans="1:17" x14ac:dyDescent="0.25">
      <c r="A139" s="100" t="str">
        <f t="shared" si="7"/>
        <v/>
      </c>
      <c r="B139" s="61"/>
      <c r="C139" s="97" t="str">
        <f>IFERROR(VLOOKUP($B139,'2b. Staff Data (Casual)'!$A:$K,5,0),"")</f>
        <v/>
      </c>
      <c r="D139" s="97" t="str">
        <f>IFERROR(VLOOKUP($B139,'2b. Staff Data (Casual)'!$A:$K,6,0),"")</f>
        <v/>
      </c>
      <c r="E139" s="97" t="str">
        <f>IFERROR(VLOOKUP($B139,'2b. Staff Data (Casual)'!$A:$K,7,0),"")</f>
        <v/>
      </c>
      <c r="F139" s="97" t="str">
        <f>IFERROR(VLOOKUP($B139,'2b. Staff Data (Casual)'!$A:$K,8,0),"")</f>
        <v/>
      </c>
      <c r="G139" s="97" t="str">
        <f>IFERROR(VLOOKUP($B139,'2b. Staff Data (Casual)'!$A:$K,9,0),"")</f>
        <v/>
      </c>
      <c r="H139" s="97" t="str">
        <f>IFERROR(VLOOKUP($B139,'2b. Staff Data (Casual)'!$A:$K,10,0),"")</f>
        <v/>
      </c>
      <c r="I139" s="97" t="str">
        <f>IFERROR(VLOOKUP($B139,'2b. Staff Data (Casual)'!$A:$K,11,0),"")</f>
        <v/>
      </c>
      <c r="J139" s="61" t="s">
        <v>1</v>
      </c>
      <c r="K139" s="61"/>
      <c r="L139" s="61"/>
      <c r="M139" s="61"/>
      <c r="N139" s="113">
        <f>M139/'1. Your Institution'!$B$9</f>
        <v>0</v>
      </c>
      <c r="O139" s="101">
        <f t="shared" si="8"/>
        <v>0</v>
      </c>
      <c r="P139" s="32" t="str">
        <f>IF(O139&gt;'1. Your Institution'!$B$9,"This casual staff member has exceeded the limit of total annual work hours. Please check that the data are correct.",IF(O139&lt;'1. Your Institution'!$B$9,"",IF(O139="","")))</f>
        <v/>
      </c>
      <c r="Q139" s="61"/>
    </row>
    <row r="140" spans="1:17" x14ac:dyDescent="0.25">
      <c r="A140" s="100" t="str">
        <f t="shared" si="7"/>
        <v/>
      </c>
      <c r="B140" s="61"/>
      <c r="C140" s="97" t="str">
        <f>IFERROR(VLOOKUP($B140,'2b. Staff Data (Casual)'!$A:$K,5,0),"")</f>
        <v/>
      </c>
      <c r="D140" s="97" t="str">
        <f>IFERROR(VLOOKUP($B140,'2b. Staff Data (Casual)'!$A:$K,6,0),"")</f>
        <v/>
      </c>
      <c r="E140" s="97" t="str">
        <f>IFERROR(VLOOKUP($B140,'2b. Staff Data (Casual)'!$A:$K,7,0),"")</f>
        <v/>
      </c>
      <c r="F140" s="97" t="str">
        <f>IFERROR(VLOOKUP($B140,'2b. Staff Data (Casual)'!$A:$K,8,0),"")</f>
        <v/>
      </c>
      <c r="G140" s="97" t="str">
        <f>IFERROR(VLOOKUP($B140,'2b. Staff Data (Casual)'!$A:$K,9,0),"")</f>
        <v/>
      </c>
      <c r="H140" s="97" t="str">
        <f>IFERROR(VLOOKUP($B140,'2b. Staff Data (Casual)'!$A:$K,10,0),"")</f>
        <v/>
      </c>
      <c r="I140" s="97" t="str">
        <f>IFERROR(VLOOKUP($B140,'2b. Staff Data (Casual)'!$A:$K,11,0),"")</f>
        <v/>
      </c>
      <c r="J140" s="61" t="s">
        <v>1</v>
      </c>
      <c r="K140" s="61"/>
      <c r="L140" s="61"/>
      <c r="M140" s="61"/>
      <c r="N140" s="113">
        <f>M140/'1. Your Institution'!$B$9</f>
        <v>0</v>
      </c>
      <c r="O140" s="101">
        <f t="shared" si="8"/>
        <v>0</v>
      </c>
      <c r="P140" s="32" t="str">
        <f>IF(O140&gt;'1. Your Institution'!$B$9,"This casual staff member has exceeded the limit of total annual work hours. Please check that the data are correct.",IF(O140&lt;'1. Your Institution'!$B$9,"",IF(O140="","")))</f>
        <v/>
      </c>
      <c r="Q140" s="61"/>
    </row>
    <row r="141" spans="1:17" x14ac:dyDescent="0.25">
      <c r="A141" s="100" t="str">
        <f t="shared" si="7"/>
        <v/>
      </c>
      <c r="B141" s="61"/>
      <c r="C141" s="97" t="str">
        <f>IFERROR(VLOOKUP($B141,'2b. Staff Data (Casual)'!$A:$K,5,0),"")</f>
        <v/>
      </c>
      <c r="D141" s="97" t="str">
        <f>IFERROR(VLOOKUP($B141,'2b. Staff Data (Casual)'!$A:$K,6,0),"")</f>
        <v/>
      </c>
      <c r="E141" s="97" t="str">
        <f>IFERROR(VLOOKUP($B141,'2b. Staff Data (Casual)'!$A:$K,7,0),"")</f>
        <v/>
      </c>
      <c r="F141" s="97" t="str">
        <f>IFERROR(VLOOKUP($B141,'2b. Staff Data (Casual)'!$A:$K,8,0),"")</f>
        <v/>
      </c>
      <c r="G141" s="97" t="str">
        <f>IFERROR(VLOOKUP($B141,'2b. Staff Data (Casual)'!$A:$K,9,0),"")</f>
        <v/>
      </c>
      <c r="H141" s="97" t="str">
        <f>IFERROR(VLOOKUP($B141,'2b. Staff Data (Casual)'!$A:$K,10,0),"")</f>
        <v/>
      </c>
      <c r="I141" s="97" t="str">
        <f>IFERROR(VLOOKUP($B141,'2b. Staff Data (Casual)'!$A:$K,11,0),"")</f>
        <v/>
      </c>
      <c r="J141" s="61" t="s">
        <v>1</v>
      </c>
      <c r="K141" s="61"/>
      <c r="L141" s="61"/>
      <c r="M141" s="61"/>
      <c r="N141" s="113">
        <f>M141/'1. Your Institution'!$B$9</f>
        <v>0</v>
      </c>
      <c r="O141" s="101">
        <f t="shared" si="8"/>
        <v>0</v>
      </c>
      <c r="P141" s="32" t="str">
        <f>IF(O141&gt;'1. Your Institution'!$B$9,"This casual staff member has exceeded the limit of total annual work hours. Please check that the data are correct.",IF(O141&lt;'1. Your Institution'!$B$9,"",IF(O141="","")))</f>
        <v/>
      </c>
      <c r="Q141" s="61"/>
    </row>
    <row r="142" spans="1:17" x14ac:dyDescent="0.25">
      <c r="A142" s="100" t="str">
        <f t="shared" si="7"/>
        <v/>
      </c>
      <c r="B142" s="61"/>
      <c r="C142" s="97" t="str">
        <f>IFERROR(VLOOKUP($B142,'2b. Staff Data (Casual)'!$A:$K,5,0),"")</f>
        <v/>
      </c>
      <c r="D142" s="97" t="str">
        <f>IFERROR(VLOOKUP($B142,'2b. Staff Data (Casual)'!$A:$K,6,0),"")</f>
        <v/>
      </c>
      <c r="E142" s="97" t="str">
        <f>IFERROR(VLOOKUP($B142,'2b. Staff Data (Casual)'!$A:$K,7,0),"")</f>
        <v/>
      </c>
      <c r="F142" s="97" t="str">
        <f>IFERROR(VLOOKUP($B142,'2b. Staff Data (Casual)'!$A:$K,8,0),"")</f>
        <v/>
      </c>
      <c r="G142" s="97" t="str">
        <f>IFERROR(VLOOKUP($B142,'2b. Staff Data (Casual)'!$A:$K,9,0),"")</f>
        <v/>
      </c>
      <c r="H142" s="97" t="str">
        <f>IFERROR(VLOOKUP($B142,'2b. Staff Data (Casual)'!$A:$K,10,0),"")</f>
        <v/>
      </c>
      <c r="I142" s="97" t="str">
        <f>IFERROR(VLOOKUP($B142,'2b. Staff Data (Casual)'!$A:$K,11,0),"")</f>
        <v/>
      </c>
      <c r="J142" s="61" t="s">
        <v>1</v>
      </c>
      <c r="K142" s="61"/>
      <c r="L142" s="61"/>
      <c r="M142" s="61"/>
      <c r="N142" s="113">
        <f>M142/'1. Your Institution'!$B$9</f>
        <v>0</v>
      </c>
      <c r="O142" s="101">
        <f t="shared" si="8"/>
        <v>0</v>
      </c>
      <c r="P142" s="32" t="str">
        <f>IF(O142&gt;'1. Your Institution'!$B$9,"This casual staff member has exceeded the limit of total annual work hours. Please check that the data are correct.",IF(O142&lt;'1. Your Institution'!$B$9,"",IF(O142="","")))</f>
        <v/>
      </c>
      <c r="Q142" s="61"/>
    </row>
    <row r="143" spans="1:17" x14ac:dyDescent="0.25">
      <c r="A143" s="100" t="str">
        <f t="shared" si="7"/>
        <v/>
      </c>
      <c r="B143" s="61"/>
      <c r="C143" s="97" t="str">
        <f>IFERROR(VLOOKUP($B143,'2b. Staff Data (Casual)'!$A:$K,5,0),"")</f>
        <v/>
      </c>
      <c r="D143" s="97" t="str">
        <f>IFERROR(VLOOKUP($B143,'2b. Staff Data (Casual)'!$A:$K,6,0),"")</f>
        <v/>
      </c>
      <c r="E143" s="97" t="str">
        <f>IFERROR(VLOOKUP($B143,'2b. Staff Data (Casual)'!$A:$K,7,0),"")</f>
        <v/>
      </c>
      <c r="F143" s="97" t="str">
        <f>IFERROR(VLOOKUP($B143,'2b. Staff Data (Casual)'!$A:$K,8,0),"")</f>
        <v/>
      </c>
      <c r="G143" s="97" t="str">
        <f>IFERROR(VLOOKUP($B143,'2b. Staff Data (Casual)'!$A:$K,9,0),"")</f>
        <v/>
      </c>
      <c r="H143" s="97" t="str">
        <f>IFERROR(VLOOKUP($B143,'2b. Staff Data (Casual)'!$A:$K,10,0),"")</f>
        <v/>
      </c>
      <c r="I143" s="97" t="str">
        <f>IFERROR(VLOOKUP($B143,'2b. Staff Data (Casual)'!$A:$K,11,0),"")</f>
        <v/>
      </c>
      <c r="J143" s="61" t="s">
        <v>1</v>
      </c>
      <c r="K143" s="61"/>
      <c r="L143" s="61"/>
      <c r="M143" s="61"/>
      <c r="N143" s="113">
        <f>M143/'1. Your Institution'!$B$9</f>
        <v>0</v>
      </c>
      <c r="O143" s="101">
        <f t="shared" si="8"/>
        <v>0</v>
      </c>
      <c r="P143" s="32" t="str">
        <f>IF(O143&gt;'1. Your Institution'!$B$9,"This casual staff member has exceeded the limit of total annual work hours. Please check that the data are correct.",IF(O143&lt;'1. Your Institution'!$B$9,"",IF(O143="","")))</f>
        <v/>
      </c>
      <c r="Q143" s="61"/>
    </row>
    <row r="144" spans="1:17" x14ac:dyDescent="0.25">
      <c r="A144" s="100" t="str">
        <f t="shared" si="7"/>
        <v/>
      </c>
      <c r="B144" s="61"/>
      <c r="C144" s="97" t="str">
        <f>IFERROR(VLOOKUP($B144,'2b. Staff Data (Casual)'!$A:$K,5,0),"")</f>
        <v/>
      </c>
      <c r="D144" s="97" t="str">
        <f>IFERROR(VLOOKUP($B144,'2b. Staff Data (Casual)'!$A:$K,6,0),"")</f>
        <v/>
      </c>
      <c r="E144" s="97" t="str">
        <f>IFERROR(VLOOKUP($B144,'2b. Staff Data (Casual)'!$A:$K,7,0),"")</f>
        <v/>
      </c>
      <c r="F144" s="97" t="str">
        <f>IFERROR(VLOOKUP($B144,'2b. Staff Data (Casual)'!$A:$K,8,0),"")</f>
        <v/>
      </c>
      <c r="G144" s="97" t="str">
        <f>IFERROR(VLOOKUP($B144,'2b. Staff Data (Casual)'!$A:$K,9,0),"")</f>
        <v/>
      </c>
      <c r="H144" s="97" t="str">
        <f>IFERROR(VLOOKUP($B144,'2b. Staff Data (Casual)'!$A:$K,10,0),"")</f>
        <v/>
      </c>
      <c r="I144" s="97" t="str">
        <f>IFERROR(VLOOKUP($B144,'2b. Staff Data (Casual)'!$A:$K,11,0),"")</f>
        <v/>
      </c>
      <c r="J144" s="61" t="s">
        <v>1</v>
      </c>
      <c r="K144" s="61"/>
      <c r="L144" s="61"/>
      <c r="M144" s="61"/>
      <c r="N144" s="113">
        <f>M144/'1. Your Institution'!$B$9</f>
        <v>0</v>
      </c>
      <c r="O144" s="101">
        <f t="shared" si="8"/>
        <v>0</v>
      </c>
      <c r="P144" s="32" t="str">
        <f>IF(O144&gt;'1. Your Institution'!$B$9,"This casual staff member has exceeded the limit of total annual work hours. Please check that the data are correct.",IF(O144&lt;'1. Your Institution'!$B$9,"",IF(O144="","")))</f>
        <v/>
      </c>
      <c r="Q144" s="61"/>
    </row>
  </sheetData>
  <mergeCells count="1">
    <mergeCell ref="A5:K6"/>
  </mergeCells>
  <phoneticPr fontId="27" type="noConversion"/>
  <conditionalFormatting sqref="P10:P144">
    <cfRule type="beginsWith" dxfId="6" priority="2" operator="beginsWith" text="This casual staff">
      <formula>LEFT(P10,LEN("This casual staff"))="This casual staff"</formula>
    </cfRule>
    <cfRule type="containsText" dxfId="5" priority="3" operator="containsText" text="FALSE">
      <formula>NOT(ISERROR(SEARCH("FALSE",P10)))</formula>
    </cfRule>
  </conditionalFormatting>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4">
        <x14:dataValidation type="list" allowBlank="1" showInputMessage="1" showErrorMessage="1" xr:uid="{796AC1A8-35CB-40FD-A244-FFE770F796B0}">
          <x14:formula1>
            <xm:f>'Drop down list'!$R$2:$R$12</xm:f>
          </x14:formula1>
          <xm:sqref>L10:L144</xm:sqref>
        </x14:dataValidation>
        <x14:dataValidation type="list" allowBlank="1" showInputMessage="1" showErrorMessage="1" xr:uid="{C4F034C7-C140-4592-BD9B-8829BBB1C3D6}">
          <x14:formula1>
            <xm:f>'Drop down list'!$A$2:$A$12</xm:f>
          </x14:formula1>
          <xm:sqref>J10:J144</xm:sqref>
        </x14:dataValidation>
        <x14:dataValidation type="list" allowBlank="1" showInputMessage="1" showErrorMessage="1" xr:uid="{6B64F47D-82F3-4801-8189-E569C96882C6}">
          <x14:formula1>
            <xm:f>'3. Campuses (Optional)'!$A:$A</xm:f>
          </x14:formula1>
          <xm:sqref>K10:K144</xm:sqref>
        </x14:dataValidation>
        <x14:dataValidation type="list" allowBlank="1" showInputMessage="1" showErrorMessage="1" xr:uid="{462FD421-A0F4-4B1F-AE09-0A6263BD9FB2}">
          <x14:formula1>
            <xm:f>'2b. Staff Data (Casual)'!$A:$A</xm:f>
          </x14:formula1>
          <xm:sqref>B10:B144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090F1-83D5-4CF5-99B3-79BC905C1F01}">
  <sheetPr>
    <tabColor theme="7" tint="0.59999389629810485"/>
  </sheetPr>
  <dimension ref="A1:J129"/>
  <sheetViews>
    <sheetView zoomScale="85" zoomScaleNormal="85" workbookViewId="0">
      <selection activeCell="M21" sqref="M21"/>
    </sheetView>
  </sheetViews>
  <sheetFormatPr defaultRowHeight="16.5" x14ac:dyDescent="0.3"/>
  <cols>
    <col min="1" max="1" width="22.140625" style="67" customWidth="1"/>
    <col min="2" max="2" width="35.85546875" style="67" customWidth="1"/>
    <col min="3" max="3" width="45" style="67" bestFit="1" customWidth="1"/>
    <col min="4" max="4" width="33.7109375" style="67" customWidth="1"/>
    <col min="5" max="5" width="24.5703125" style="67" customWidth="1"/>
    <col min="6" max="6" width="38.28515625" style="114" customWidth="1"/>
    <col min="7" max="7" width="28" style="67" hidden="1" customWidth="1"/>
    <col min="8" max="16384" width="9.140625" style="67"/>
  </cols>
  <sheetData>
    <row r="1" spans="1:10" ht="22.5" x14ac:dyDescent="0.3">
      <c r="A1" s="8" t="s">
        <v>84</v>
      </c>
      <c r="F1" s="67"/>
    </row>
    <row r="2" spans="1:10" x14ac:dyDescent="0.3">
      <c r="A2" s="50" t="s">
        <v>165</v>
      </c>
      <c r="F2" s="67"/>
    </row>
    <row r="3" spans="1:10" x14ac:dyDescent="0.3">
      <c r="A3" s="67" t="s">
        <v>208</v>
      </c>
      <c r="F3" s="67"/>
    </row>
    <row r="4" spans="1:10" ht="17.25" thickBot="1" x14ac:dyDescent="0.35">
      <c r="A4" s="12" t="s">
        <v>391</v>
      </c>
      <c r="F4" s="67"/>
    </row>
    <row r="5" spans="1:10" ht="69.75" thickBot="1" x14ac:dyDescent="0.35">
      <c r="A5" s="40" t="s">
        <v>110</v>
      </c>
      <c r="B5" s="41" t="s">
        <v>12</v>
      </c>
      <c r="C5" s="41" t="s">
        <v>213</v>
      </c>
      <c r="D5" s="41" t="s">
        <v>365</v>
      </c>
      <c r="E5" s="42" t="s">
        <v>211</v>
      </c>
      <c r="F5" s="60" t="s">
        <v>363</v>
      </c>
      <c r="G5" s="15" t="s">
        <v>40</v>
      </c>
    </row>
    <row r="6" spans="1:10" x14ac:dyDescent="0.3">
      <c r="A6" s="62">
        <v>2023</v>
      </c>
      <c r="B6" s="62" t="s">
        <v>2</v>
      </c>
      <c r="C6" s="72" t="s">
        <v>292</v>
      </c>
      <c r="D6" s="72" t="s">
        <v>129</v>
      </c>
      <c r="E6" s="71">
        <v>152</v>
      </c>
      <c r="F6" s="62"/>
      <c r="G6" s="67" t="str">
        <f>'1. Your Institution'!$B$7</f>
        <v>Select from list</v>
      </c>
    </row>
    <row r="7" spans="1:10" x14ac:dyDescent="0.3">
      <c r="A7" s="62">
        <v>2023</v>
      </c>
      <c r="B7" s="62" t="s">
        <v>4</v>
      </c>
      <c r="C7" s="72" t="s">
        <v>292</v>
      </c>
      <c r="D7" s="72" t="s">
        <v>129</v>
      </c>
      <c r="E7" s="78">
        <v>206</v>
      </c>
      <c r="F7" s="61"/>
      <c r="G7" s="67" t="str">
        <f>'1. Your Institution'!$B$7</f>
        <v>Select from list</v>
      </c>
    </row>
    <row r="8" spans="1:10" x14ac:dyDescent="0.3">
      <c r="A8" s="61">
        <v>2023</v>
      </c>
      <c r="B8" s="62" t="s">
        <v>8</v>
      </c>
      <c r="C8" s="72" t="s">
        <v>292</v>
      </c>
      <c r="D8" s="72" t="s">
        <v>128</v>
      </c>
      <c r="E8" s="78">
        <v>38</v>
      </c>
      <c r="F8" s="61"/>
      <c r="G8" s="67" t="str">
        <f>'1. Your Institution'!$B$7</f>
        <v>Select from list</v>
      </c>
    </row>
    <row r="9" spans="1:10" x14ac:dyDescent="0.3">
      <c r="A9" s="62">
        <v>2023</v>
      </c>
      <c r="B9" s="62" t="s">
        <v>2</v>
      </c>
      <c r="C9" s="104" t="s">
        <v>293</v>
      </c>
      <c r="D9" s="72" t="s">
        <v>129</v>
      </c>
      <c r="E9" s="78">
        <v>124</v>
      </c>
      <c r="F9" s="61"/>
      <c r="G9" s="67" t="str">
        <f>'1. Your Institution'!$B$7</f>
        <v>Select from list</v>
      </c>
    </row>
    <row r="10" spans="1:10" x14ac:dyDescent="0.3">
      <c r="A10" s="61"/>
      <c r="B10" s="62"/>
      <c r="C10" s="104"/>
      <c r="D10" s="72"/>
      <c r="E10" s="78"/>
      <c r="F10" s="61"/>
      <c r="G10" s="67" t="str">
        <f>'1. Your Institution'!$B$7</f>
        <v>Select from list</v>
      </c>
    </row>
    <row r="11" spans="1:10" x14ac:dyDescent="0.3">
      <c r="A11" s="61"/>
      <c r="B11" s="61"/>
      <c r="C11" s="61"/>
      <c r="D11" s="104"/>
      <c r="E11" s="78"/>
      <c r="F11" s="61"/>
      <c r="G11" s="67" t="str">
        <f>'1. Your Institution'!$B$7</f>
        <v>Select from list</v>
      </c>
    </row>
    <row r="12" spans="1:10" x14ac:dyDescent="0.3">
      <c r="A12" s="61"/>
      <c r="B12" s="61"/>
      <c r="C12" s="61"/>
      <c r="D12" s="104"/>
      <c r="E12" s="78"/>
      <c r="F12" s="61"/>
      <c r="G12" s="67" t="str">
        <f>'1. Your Institution'!$B$7</f>
        <v>Select from list</v>
      </c>
    </row>
    <row r="13" spans="1:10" x14ac:dyDescent="0.3">
      <c r="A13" s="61"/>
      <c r="B13" s="61"/>
      <c r="C13" s="61"/>
      <c r="D13" s="104"/>
      <c r="E13" s="78"/>
      <c r="F13" s="61"/>
      <c r="G13" s="67" t="str">
        <f>'1. Your Institution'!$B$7</f>
        <v>Select from list</v>
      </c>
    </row>
    <row r="14" spans="1:10" x14ac:dyDescent="0.3">
      <c r="A14" s="61"/>
      <c r="B14" s="61"/>
      <c r="C14" s="61"/>
      <c r="D14" s="104"/>
      <c r="E14" s="78"/>
      <c r="F14" s="61"/>
      <c r="G14" s="67" t="str">
        <f>'1. Your Institution'!$B$7</f>
        <v>Select from list</v>
      </c>
    </row>
    <row r="15" spans="1:10" x14ac:dyDescent="0.3">
      <c r="A15" s="61"/>
      <c r="B15" s="61"/>
      <c r="C15" s="61"/>
      <c r="D15" s="104"/>
      <c r="E15" s="78"/>
      <c r="F15" s="61"/>
      <c r="G15" s="67" t="str">
        <f>'1. Your Institution'!$B$7</f>
        <v>Select from list</v>
      </c>
      <c r="J15" s="134" t="s">
        <v>409</v>
      </c>
    </row>
    <row r="16" spans="1:10" x14ac:dyDescent="0.3">
      <c r="A16" s="61"/>
      <c r="B16" s="61"/>
      <c r="C16" s="61"/>
      <c r="D16" s="104"/>
      <c r="E16" s="78"/>
      <c r="F16" s="61"/>
      <c r="G16" s="67" t="str">
        <f>'1. Your Institution'!$B$7</f>
        <v>Select from list</v>
      </c>
      <c r="J16" s="65" t="s">
        <v>408</v>
      </c>
    </row>
    <row r="17" spans="1:7" x14ac:dyDescent="0.3">
      <c r="A17" s="61"/>
      <c r="B17" s="61"/>
      <c r="C17" s="61"/>
      <c r="D17" s="104"/>
      <c r="E17" s="78"/>
      <c r="F17" s="61"/>
      <c r="G17" s="67" t="str">
        <f>'1. Your Institution'!$B$7</f>
        <v>Select from list</v>
      </c>
    </row>
    <row r="18" spans="1:7" x14ac:dyDescent="0.3">
      <c r="A18" s="61"/>
      <c r="B18" s="61"/>
      <c r="C18" s="61"/>
      <c r="D18" s="104"/>
      <c r="E18" s="78"/>
      <c r="F18" s="61"/>
      <c r="G18" s="67" t="str">
        <f>'1. Your Institution'!$B$7</f>
        <v>Select from list</v>
      </c>
    </row>
    <row r="19" spans="1:7" x14ac:dyDescent="0.3">
      <c r="A19" s="61"/>
      <c r="B19" s="61"/>
      <c r="C19" s="61"/>
      <c r="D19" s="104"/>
      <c r="E19" s="78"/>
      <c r="F19" s="61"/>
      <c r="G19" s="67" t="str">
        <f>'1. Your Institution'!$B$7</f>
        <v>Select from list</v>
      </c>
    </row>
    <row r="20" spans="1:7" x14ac:dyDescent="0.3">
      <c r="A20" s="61"/>
      <c r="B20" s="61"/>
      <c r="C20" s="61"/>
      <c r="D20" s="104"/>
      <c r="E20" s="78"/>
      <c r="F20" s="61"/>
      <c r="G20" s="67" t="str">
        <f>'1. Your Institution'!$B$7</f>
        <v>Select from list</v>
      </c>
    </row>
    <row r="21" spans="1:7" x14ac:dyDescent="0.3">
      <c r="A21" s="61"/>
      <c r="B21" s="61"/>
      <c r="C21" s="61"/>
      <c r="D21" s="104"/>
      <c r="E21" s="78"/>
      <c r="F21" s="61"/>
      <c r="G21" s="67" t="str">
        <f>'1. Your Institution'!$B$7</f>
        <v>Select from list</v>
      </c>
    </row>
    <row r="22" spans="1:7" x14ac:dyDescent="0.3">
      <c r="A22" s="61"/>
      <c r="B22" s="61"/>
      <c r="C22" s="61"/>
      <c r="D22" s="104"/>
      <c r="E22" s="78"/>
      <c r="F22" s="61"/>
      <c r="G22" s="67" t="str">
        <f>'1. Your Institution'!$B$7</f>
        <v>Select from list</v>
      </c>
    </row>
    <row r="23" spans="1:7" x14ac:dyDescent="0.3">
      <c r="A23" s="61"/>
      <c r="B23" s="61"/>
      <c r="C23" s="61"/>
      <c r="D23" s="104"/>
      <c r="E23" s="78"/>
      <c r="F23" s="61"/>
      <c r="G23" s="67" t="str">
        <f>'1. Your Institution'!$B$7</f>
        <v>Select from list</v>
      </c>
    </row>
    <row r="24" spans="1:7" x14ac:dyDescent="0.3">
      <c r="A24" s="61"/>
      <c r="B24" s="61"/>
      <c r="C24" s="61"/>
      <c r="D24" s="104"/>
      <c r="E24" s="78"/>
      <c r="F24" s="61"/>
      <c r="G24" s="67" t="str">
        <f>'1. Your Institution'!$B$7</f>
        <v>Select from list</v>
      </c>
    </row>
    <row r="25" spans="1:7" x14ac:dyDescent="0.3">
      <c r="A25" s="61"/>
      <c r="B25" s="61"/>
      <c r="C25" s="61"/>
      <c r="D25" s="104"/>
      <c r="E25" s="78"/>
      <c r="F25" s="61"/>
      <c r="G25" s="67" t="str">
        <f>'1. Your Institution'!$B$7</f>
        <v>Select from list</v>
      </c>
    </row>
    <row r="26" spans="1:7" x14ac:dyDescent="0.3">
      <c r="A26" s="61"/>
      <c r="B26" s="61"/>
      <c r="C26" s="61"/>
      <c r="D26" s="104"/>
      <c r="E26" s="78"/>
      <c r="F26" s="61"/>
      <c r="G26" s="67" t="str">
        <f>'1. Your Institution'!$B$7</f>
        <v>Select from list</v>
      </c>
    </row>
    <row r="27" spans="1:7" x14ac:dyDescent="0.3">
      <c r="A27" s="61"/>
      <c r="B27" s="61"/>
      <c r="C27" s="61"/>
      <c r="D27" s="104"/>
      <c r="E27" s="78"/>
      <c r="F27" s="61"/>
      <c r="G27" s="67" t="str">
        <f>'1. Your Institution'!$B$7</f>
        <v>Select from list</v>
      </c>
    </row>
    <row r="28" spans="1:7" x14ac:dyDescent="0.3">
      <c r="A28" s="61"/>
      <c r="B28" s="61"/>
      <c r="C28" s="61"/>
      <c r="D28" s="104"/>
      <c r="E28" s="78"/>
      <c r="F28" s="61"/>
      <c r="G28" s="67" t="str">
        <f>'1. Your Institution'!$B$7</f>
        <v>Select from list</v>
      </c>
    </row>
    <row r="29" spans="1:7" x14ac:dyDescent="0.3">
      <c r="A29" s="61"/>
      <c r="B29" s="61"/>
      <c r="C29" s="61"/>
      <c r="D29" s="104"/>
      <c r="E29" s="78"/>
      <c r="F29" s="61"/>
      <c r="G29" s="67" t="str">
        <f>'1. Your Institution'!$B$7</f>
        <v>Select from list</v>
      </c>
    </row>
    <row r="30" spans="1:7" x14ac:dyDescent="0.3">
      <c r="A30" s="61"/>
      <c r="B30" s="61"/>
      <c r="C30" s="61"/>
      <c r="D30" s="104"/>
      <c r="E30" s="78"/>
      <c r="F30" s="61"/>
      <c r="G30" s="67" t="str">
        <f>'1. Your Institution'!$B$7</f>
        <v>Select from list</v>
      </c>
    </row>
    <row r="31" spans="1:7" x14ac:dyDescent="0.3">
      <c r="A31" s="61"/>
      <c r="B31" s="61"/>
      <c r="C31" s="61"/>
      <c r="D31" s="104"/>
      <c r="E31" s="78"/>
      <c r="F31" s="63"/>
      <c r="G31" s="67" t="str">
        <f>'1. Your Institution'!$B$7</f>
        <v>Select from list</v>
      </c>
    </row>
    <row r="32" spans="1:7" x14ac:dyDescent="0.3">
      <c r="A32" s="9"/>
      <c r="F32" s="67"/>
    </row>
    <row r="33" s="67" customFormat="1" x14ac:dyDescent="0.3"/>
    <row r="34" s="67" customFormat="1" x14ac:dyDescent="0.3"/>
    <row r="35" s="67" customFormat="1" x14ac:dyDescent="0.3"/>
    <row r="36" s="67" customFormat="1" x14ac:dyDescent="0.3"/>
    <row r="37" s="67" customFormat="1" x14ac:dyDescent="0.3"/>
    <row r="38" s="67" customFormat="1" x14ac:dyDescent="0.3"/>
    <row r="39" s="67" customFormat="1" x14ac:dyDescent="0.3"/>
    <row r="40" s="67" customFormat="1" x14ac:dyDescent="0.3"/>
    <row r="41" s="67" customFormat="1" x14ac:dyDescent="0.3"/>
    <row r="42" s="67" customFormat="1" x14ac:dyDescent="0.3"/>
    <row r="43" s="67" customFormat="1" x14ac:dyDescent="0.3"/>
    <row r="44" s="67" customFormat="1" x14ac:dyDescent="0.3"/>
    <row r="45" s="67" customFormat="1" x14ac:dyDescent="0.3"/>
    <row r="46" s="67" customFormat="1" x14ac:dyDescent="0.3"/>
    <row r="47" s="67" customFormat="1" x14ac:dyDescent="0.3"/>
    <row r="48" s="67" customFormat="1" x14ac:dyDescent="0.3"/>
    <row r="49" s="67" customFormat="1" x14ac:dyDescent="0.3"/>
    <row r="50" s="67" customFormat="1" x14ac:dyDescent="0.3"/>
    <row r="51" s="67" customFormat="1" x14ac:dyDescent="0.3"/>
    <row r="52" s="67" customFormat="1" x14ac:dyDescent="0.3"/>
    <row r="53" s="67" customFormat="1" x14ac:dyDescent="0.3"/>
    <row r="54" s="67" customFormat="1" x14ac:dyDescent="0.3"/>
    <row r="55" s="67" customFormat="1" x14ac:dyDescent="0.3"/>
    <row r="56" s="67" customFormat="1" x14ac:dyDescent="0.3"/>
    <row r="57" s="67" customFormat="1" x14ac:dyDescent="0.3"/>
    <row r="58" s="67" customFormat="1" x14ac:dyDescent="0.3"/>
    <row r="59" s="67" customFormat="1" x14ac:dyDescent="0.3"/>
    <row r="60" s="67" customFormat="1" x14ac:dyDescent="0.3"/>
    <row r="61" s="67" customFormat="1" x14ac:dyDescent="0.3"/>
    <row r="62" s="67" customFormat="1" x14ac:dyDescent="0.3"/>
    <row r="63" s="67" customFormat="1" x14ac:dyDescent="0.3"/>
    <row r="64" s="67" customFormat="1" x14ac:dyDescent="0.3"/>
    <row r="65" s="67" customFormat="1" x14ac:dyDescent="0.3"/>
    <row r="66" s="67" customFormat="1" x14ac:dyDescent="0.3"/>
    <row r="67" s="67" customFormat="1" x14ac:dyDescent="0.3"/>
    <row r="68" s="67" customFormat="1" x14ac:dyDescent="0.3"/>
    <row r="69" s="67" customFormat="1" x14ac:dyDescent="0.3"/>
    <row r="70" s="67" customFormat="1" x14ac:dyDescent="0.3"/>
    <row r="71" s="67" customFormat="1" x14ac:dyDescent="0.3"/>
    <row r="72" s="67" customFormat="1" x14ac:dyDescent="0.3"/>
    <row r="73" s="67" customFormat="1" x14ac:dyDescent="0.3"/>
    <row r="74" s="67" customFormat="1" x14ac:dyDescent="0.3"/>
    <row r="75" s="67" customFormat="1" x14ac:dyDescent="0.3"/>
    <row r="76" s="67" customFormat="1" x14ac:dyDescent="0.3"/>
    <row r="77" s="67" customFormat="1" x14ac:dyDescent="0.3"/>
    <row r="78" s="67" customFormat="1" x14ac:dyDescent="0.3"/>
    <row r="79" s="67" customFormat="1" x14ac:dyDescent="0.3"/>
    <row r="80" s="67" customFormat="1" x14ac:dyDescent="0.3"/>
    <row r="81" s="67" customFormat="1" x14ac:dyDescent="0.3"/>
    <row r="82" s="67" customFormat="1" x14ac:dyDescent="0.3"/>
    <row r="83" s="67" customFormat="1" x14ac:dyDescent="0.3"/>
    <row r="84" s="67" customFormat="1" x14ac:dyDescent="0.3"/>
    <row r="85" s="67" customFormat="1" x14ac:dyDescent="0.3"/>
    <row r="86" s="67" customFormat="1" x14ac:dyDescent="0.3"/>
    <row r="87" s="67" customFormat="1" x14ac:dyDescent="0.3"/>
    <row r="88" s="67" customFormat="1" x14ac:dyDescent="0.3"/>
    <row r="89" s="67" customFormat="1" x14ac:dyDescent="0.3"/>
    <row r="90" s="67" customFormat="1" x14ac:dyDescent="0.3"/>
    <row r="91" s="67" customFormat="1" x14ac:dyDescent="0.3"/>
    <row r="92" s="67" customFormat="1" x14ac:dyDescent="0.3"/>
    <row r="93" s="67" customFormat="1" x14ac:dyDescent="0.3"/>
    <row r="94" s="67" customFormat="1" x14ac:dyDescent="0.3"/>
    <row r="95" s="67" customFormat="1" x14ac:dyDescent="0.3"/>
    <row r="96" s="67" customFormat="1" x14ac:dyDescent="0.3"/>
    <row r="97" s="67" customFormat="1" x14ac:dyDescent="0.3"/>
    <row r="98" s="67" customFormat="1" x14ac:dyDescent="0.3"/>
    <row r="99" s="67" customFormat="1" x14ac:dyDescent="0.3"/>
    <row r="100" s="67" customFormat="1" x14ac:dyDescent="0.3"/>
    <row r="101" s="67" customFormat="1" x14ac:dyDescent="0.3"/>
    <row r="102" s="67" customFormat="1" x14ac:dyDescent="0.3"/>
    <row r="103" s="67" customFormat="1" x14ac:dyDescent="0.3"/>
    <row r="104" s="67" customFormat="1" x14ac:dyDescent="0.3"/>
    <row r="105" s="67" customFormat="1" x14ac:dyDescent="0.3"/>
    <row r="106" s="67" customFormat="1" x14ac:dyDescent="0.3"/>
    <row r="107" s="67" customFormat="1" x14ac:dyDescent="0.3"/>
    <row r="108" s="67" customFormat="1" x14ac:dyDescent="0.3"/>
    <row r="109" s="67" customFormat="1" x14ac:dyDescent="0.3"/>
    <row r="110" s="67" customFormat="1" x14ac:dyDescent="0.3"/>
    <row r="111" s="67" customFormat="1" x14ac:dyDescent="0.3"/>
    <row r="112" s="67" customFormat="1" x14ac:dyDescent="0.3"/>
    <row r="113" s="67" customFormat="1" x14ac:dyDescent="0.3"/>
    <row r="114" s="67" customFormat="1" x14ac:dyDescent="0.3"/>
    <row r="115" s="67" customFormat="1" x14ac:dyDescent="0.3"/>
    <row r="116" s="67" customFormat="1" x14ac:dyDescent="0.3"/>
    <row r="117" s="67" customFormat="1" x14ac:dyDescent="0.3"/>
    <row r="118" s="67" customFormat="1" x14ac:dyDescent="0.3"/>
    <row r="119" s="67" customFormat="1" x14ac:dyDescent="0.3"/>
    <row r="120" s="67" customFormat="1" x14ac:dyDescent="0.3"/>
    <row r="121" s="67" customFormat="1" x14ac:dyDescent="0.3"/>
    <row r="122" s="67" customFormat="1" x14ac:dyDescent="0.3"/>
    <row r="123" s="67" customFormat="1" x14ac:dyDescent="0.3"/>
    <row r="124" s="67" customFormat="1" x14ac:dyDescent="0.3"/>
    <row r="125" s="67" customFormat="1" x14ac:dyDescent="0.3"/>
    <row r="126" s="67" customFormat="1" x14ac:dyDescent="0.3"/>
    <row r="127" s="67" customFormat="1" x14ac:dyDescent="0.3"/>
    <row r="128" s="67" customFormat="1" x14ac:dyDescent="0.3"/>
    <row r="129" s="67" customFormat="1" x14ac:dyDescent="0.3"/>
  </sheetData>
  <hyperlinks>
    <hyperlink ref="J16" r:id="rId1" xr:uid="{22E0769D-6D7D-4EFC-8B82-AC61A6938291}"/>
  </hyperlinks>
  <pageMargins left="0.7" right="0.7" top="0.75" bottom="0.75" header="0.3" footer="0.3"/>
  <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r:uid="{A2BFA3C7-D669-4711-A667-C81BC091462C}">
          <x14:formula1>
            <xm:f>'3. Campuses (Optional)'!$A:$A</xm:f>
          </x14:formula1>
          <xm:sqref>C6:C31</xm:sqref>
        </x14:dataValidation>
        <x14:dataValidation type="list" allowBlank="1" showInputMessage="1" showErrorMessage="1" xr:uid="{6CAA5FF6-CD8E-4785-A75E-D50C07CC0441}">
          <x14:formula1>
            <xm:f>'Drop down list'!$A$2:$A$12</xm:f>
          </x14:formula1>
          <xm:sqref>B6:B31</xm:sqref>
        </x14:dataValidation>
        <x14:dataValidation type="list" allowBlank="1" showInputMessage="1" showErrorMessage="1" xr:uid="{4004B8F6-FC8D-4F4E-90B6-3A44E375B91E}">
          <x14:formula1>
            <xm:f>'Drop down list'!$R$2:$R$12</xm:f>
          </x14:formula1>
          <xm:sqref>D6:D31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B6882-8889-43A2-A74A-39CCD18CFE1E}">
  <sheetPr>
    <tabColor theme="7" tint="0.59999389629810485"/>
  </sheetPr>
  <dimension ref="A1:T30"/>
  <sheetViews>
    <sheetView tabSelected="1" topLeftCell="C1" zoomScale="85" zoomScaleNormal="85" workbookViewId="0">
      <selection activeCell="T27" sqref="T27"/>
    </sheetView>
  </sheetViews>
  <sheetFormatPr defaultRowHeight="16.5" x14ac:dyDescent="0.3"/>
  <cols>
    <col min="1" max="1" width="20.85546875" style="67" customWidth="1"/>
    <col min="2" max="2" width="25.42578125" style="67" customWidth="1"/>
    <col min="3" max="4" width="25.140625" style="67" customWidth="1"/>
    <col min="5" max="8" width="21.140625" style="67" customWidth="1"/>
    <col min="9" max="9" width="25.5703125" style="67" hidden="1" customWidth="1"/>
    <col min="10" max="10" width="25.140625" style="67" customWidth="1"/>
    <col min="11" max="13" width="18.85546875" style="67" hidden="1" customWidth="1"/>
    <col min="14" max="14" width="24.140625" style="67" customWidth="1"/>
    <col min="15" max="15" width="24.140625" style="115" customWidth="1"/>
    <col min="16" max="16" width="54.5703125" style="67" hidden="1" customWidth="1"/>
    <col min="17" max="17" width="3" style="67" customWidth="1"/>
    <col min="18" max="18" width="24.5703125" style="67" customWidth="1"/>
    <col min="19" max="19" width="18.28515625" style="67" bestFit="1" customWidth="1"/>
    <col min="20" max="20" width="64.7109375" style="67" customWidth="1"/>
    <col min="21" max="16384" width="9.140625" style="67"/>
  </cols>
  <sheetData>
    <row r="1" spans="1:20" ht="22.5" x14ac:dyDescent="0.3">
      <c r="A1" s="8" t="s">
        <v>39</v>
      </c>
      <c r="N1" s="115"/>
      <c r="O1" s="67"/>
    </row>
    <row r="2" spans="1:20" x14ac:dyDescent="0.3">
      <c r="N2" s="115"/>
      <c r="O2" s="67"/>
    </row>
    <row r="3" spans="1:20" x14ac:dyDescent="0.3">
      <c r="A3" s="30" t="s">
        <v>156</v>
      </c>
      <c r="N3" s="115"/>
      <c r="O3" s="67"/>
    </row>
    <row r="4" spans="1:20" x14ac:dyDescent="0.3">
      <c r="A4" s="12" t="s">
        <v>392</v>
      </c>
      <c r="N4" s="155" t="s">
        <v>109</v>
      </c>
      <c r="O4" s="156"/>
    </row>
    <row r="5" spans="1:20" ht="69" x14ac:dyDescent="0.3">
      <c r="A5" s="16" t="s">
        <v>110</v>
      </c>
      <c r="B5" s="17" t="s">
        <v>12</v>
      </c>
      <c r="C5" s="17" t="s">
        <v>206</v>
      </c>
      <c r="D5" s="148" t="s">
        <v>210</v>
      </c>
      <c r="E5" s="18" t="s">
        <v>223</v>
      </c>
      <c r="F5" s="18" t="s">
        <v>224</v>
      </c>
      <c r="G5" s="18" t="s">
        <v>225</v>
      </c>
      <c r="H5" s="18" t="s">
        <v>115</v>
      </c>
      <c r="I5" s="19" t="s">
        <v>157</v>
      </c>
      <c r="J5" s="19" t="s">
        <v>158</v>
      </c>
      <c r="K5" s="116" t="s">
        <v>159</v>
      </c>
      <c r="L5" s="116" t="s">
        <v>160</v>
      </c>
      <c r="M5" s="116" t="s">
        <v>161</v>
      </c>
      <c r="N5" s="117" t="s">
        <v>172</v>
      </c>
      <c r="O5" s="116" t="s">
        <v>173</v>
      </c>
      <c r="P5" s="118" t="s">
        <v>40</v>
      </c>
      <c r="R5" s="157" t="s">
        <v>419</v>
      </c>
      <c r="S5" s="157"/>
      <c r="T5" s="157"/>
    </row>
    <row r="6" spans="1:20" ht="28.5" x14ac:dyDescent="0.3">
      <c r="A6" s="140">
        <f>IF(ISBLANK('5. Student EFTSL'!A6)=TRUE,"N/A",'5. Student EFTSL'!A6)</f>
        <v>2023</v>
      </c>
      <c r="B6" s="140" t="str">
        <f>IF(ISBLANK('5. Student EFTSL'!B6)=TRUE,"N/A",'5. Student EFTSL'!B6)</f>
        <v>Level 1</v>
      </c>
      <c r="C6" s="140" t="str">
        <f>IF(ISBLANK('5. Student EFTSL'!C6)=TRUE,"",'5. Student EFTSL'!C6)</f>
        <v>Melbourne</v>
      </c>
      <c r="D6" s="140" t="str">
        <f>IF(ISBLANK('5. Student EFTSL'!D6)=TRUE,"N/A",'5. Student EFTSL'!D6)</f>
        <v>None</v>
      </c>
      <c r="E6" s="141">
        <f>SUMIFS('4a. Staff FTE (FTFFT)'!$P:$P,'4a. Staff FTE (FTFFT)'!$M:$M,$B6,'4a. Staff FTE (FTFFT)'!$N:$N,$C6,'4a. Staff FTE (FTFFT)'!$A:$A,$A6,'4a. Staff FTE (FTFFT)'!$O:$O,$D6,'4a. Staff FTE (FTFFT)'!$L:$L,"Yes")</f>
        <v>1.7</v>
      </c>
      <c r="F6" s="142">
        <f>SUMIFS('4b. Staff FTE (Casual)'!$N:$N,'4b. Staff FTE (Casual)'!$J:$J,$B6,'4b. Staff FTE (Casual)'!$K:$K,$C6,'4b. Staff FTE (Casual)'!$L:$L,$D6,'4b. Staff FTE (Casual)'!$A:$A,$A6)</f>
        <v>3.4597101449275369</v>
      </c>
      <c r="G6" s="142">
        <f t="shared" ref="G6:G30" si="0">SUM(E6:F6)</f>
        <v>5.1597101449275371</v>
      </c>
      <c r="H6" s="143">
        <f>SUMIFS('5. Student EFTSL'!$E:$E,'5. Student EFTSL'!$B:$B,$B6,'5. Student EFTSL'!$C:$C,$C6,'5. Student EFTSL'!$A:$A,$A6,'5. Student EFTSL'!$D:$D,Table2[[#This Row],[Program area of specialisation]])</f>
        <v>152</v>
      </c>
      <c r="I6" s="141">
        <f>IFERROR(H6/G6,"")</f>
        <v>29.459019156227175</v>
      </c>
      <c r="J6" s="144" t="str">
        <f>IFERROR(ROUNDUP(I6,0)&amp;":1","")</f>
        <v>30:1</v>
      </c>
      <c r="K6" s="141">
        <f>IF(B6="N/A",0,1)</f>
        <v>1</v>
      </c>
      <c r="L6" s="141">
        <f>IF(G6&gt;0,1,0)</f>
        <v>1</v>
      </c>
      <c r="M6" s="141">
        <f>IF(H6&gt;0,1,0)</f>
        <v>1</v>
      </c>
      <c r="N6" s="145" t="str">
        <f t="shared" ref="N6:N30" si="1">IF(SUM(K6,L6)=1,"Please check that staff FTE have been entered against this program sequence, campus and area of specialisation","")</f>
        <v/>
      </c>
      <c r="O6" s="145" t="str">
        <f>IF(SUM(K6,M6)=1,"Please check that the 4. Student EFTSL tab has load data against this program sequence, campus and area of specialisation","")</f>
        <v/>
      </c>
      <c r="P6" s="20" t="str">
        <f>'1. Your Institution'!$B$7</f>
        <v>Select from list</v>
      </c>
      <c r="R6" s="138" t="s">
        <v>414</v>
      </c>
      <c r="S6" s="137" t="s">
        <v>413</v>
      </c>
      <c r="T6" s="138" t="s">
        <v>412</v>
      </c>
    </row>
    <row r="7" spans="1:20" ht="32.25" customHeight="1" x14ac:dyDescent="0.3">
      <c r="A7" s="140">
        <f>IF(ISBLANK('5. Student EFTSL'!A7)=TRUE,"N/A",'5. Student EFTSL'!A7)</f>
        <v>2023</v>
      </c>
      <c r="B7" s="140" t="str">
        <f>IF(ISBLANK('5. Student EFTSL'!B7)=TRUE,"N/A",'5. Student EFTSL'!B7)</f>
        <v>Level 2</v>
      </c>
      <c r="C7" s="140" t="str">
        <f>IF(ISBLANK('5. Student EFTSL'!C7)=TRUE,"",'5. Student EFTSL'!C7)</f>
        <v>Melbourne</v>
      </c>
      <c r="D7" s="140" t="str">
        <f>IF(ISBLANK('5. Student EFTSL'!D7)=TRUE,"N/A",'5. Student EFTSL'!D7)</f>
        <v>None</v>
      </c>
      <c r="E7" s="141">
        <f>SUMIFS('4a. Staff FTE (FTFFT)'!$P:$P,'4a. Staff FTE (FTFFT)'!$M:$M,$B7,'4a. Staff FTE (FTFFT)'!$N:$N,$C7,'4a. Staff FTE (FTFFT)'!$A:$A,$A7,'4a. Staff FTE (FTFFT)'!$O:$O,$D7,'4a. Staff FTE (FTFFT)'!$L:$L,"Yes")</f>
        <v>0</v>
      </c>
      <c r="F7" s="142">
        <f>SUMIFS('4b. Staff FTE (Casual)'!$N:$N,'4b. Staff FTE (Casual)'!$J:$J,$B7,'4b. Staff FTE (Casual)'!$K:$K,$C7,'4b. Staff FTE (Casual)'!$L:$L,$D7,'4b. Staff FTE (Casual)'!$A:$A,$A7)</f>
        <v>2.3194202898550724</v>
      </c>
      <c r="G7" s="119">
        <f t="shared" si="0"/>
        <v>2.3194202898550724</v>
      </c>
      <c r="H7" s="143">
        <f>SUMIFS('5. Student EFTSL'!$E:$E,'5. Student EFTSL'!$B:$B,$B7,'5. Student EFTSL'!$C:$C,$C7,'5. Student EFTSL'!$A:$A,$A7,'5. Student EFTSL'!$D:$D,Table2[[#This Row],[Program area of specialisation]])</f>
        <v>206</v>
      </c>
      <c r="I7" s="141">
        <f t="shared" ref="I7:I30" si="2">IFERROR(H7/G7,"")</f>
        <v>88.815296175956007</v>
      </c>
      <c r="J7" s="144" t="str">
        <f t="shared" ref="J7:J30" si="3">IFERROR(ROUNDUP(I7,0)&amp;":1","")</f>
        <v>89:1</v>
      </c>
      <c r="K7" s="141">
        <f t="shared" ref="K7:K30" si="4">IF(B7="N/A",0,1)</f>
        <v>1</v>
      </c>
      <c r="L7" s="141">
        <f t="shared" ref="L7:L30" si="5">IF(G7&gt;0,1,0)</f>
        <v>1</v>
      </c>
      <c r="M7" s="141">
        <f t="shared" ref="M7:M30" si="6">IF(H7&gt;0,1,0)</f>
        <v>1</v>
      </c>
      <c r="N7" s="145" t="str">
        <f t="shared" si="1"/>
        <v/>
      </c>
      <c r="O7" s="145" t="str">
        <f t="shared" ref="O7:O30" si="7">IF(SUM(K7,M7)=1,"Please check that the 4. Student EFTSL tab has load data against this program sequence, campus and area of specialisation","")</f>
        <v/>
      </c>
      <c r="P7" s="21" t="str">
        <f>'1. Your Institution'!$B$7</f>
        <v>Select from list</v>
      </c>
      <c r="R7" s="137" t="s">
        <v>411</v>
      </c>
      <c r="S7" s="139">
        <f>SUM('6. SSR Calculation'!E:E)-SUM('4a. Staff FTE (FTFFT)'!P:P)</f>
        <v>0</v>
      </c>
      <c r="T7" s="136" t="str">
        <f>IF(S7&lt;&gt;0,"Error: There is a discrepancy in Staff FTE. Please check that data categories listed in Tab 4a matches with data reported in Tab 5","Data okay: Total FTFFT FTE reported in Tab 4a matches total FTE in Column E")</f>
        <v>Data okay: Total FTFFT FTE reported in Tab 4a matches total FTE in Column E</v>
      </c>
    </row>
    <row r="8" spans="1:20" ht="32.25" customHeight="1" x14ac:dyDescent="0.3">
      <c r="A8" s="140">
        <f>IF(ISBLANK('5. Student EFTSL'!A8)=TRUE,"N/A",'5. Student EFTSL'!A8)</f>
        <v>2023</v>
      </c>
      <c r="B8" s="140" t="str">
        <f>IF(ISBLANK('5. Student EFTSL'!B8)=TRUE,"N/A",'5. Student EFTSL'!B8)</f>
        <v>Level 3 - 4</v>
      </c>
      <c r="C8" s="140" t="str">
        <f>IF(ISBLANK('5. Student EFTSL'!C8)=TRUE,"",'5. Student EFTSL'!C8)</f>
        <v>Melbourne</v>
      </c>
      <c r="D8" s="140" t="str">
        <f>IF(ISBLANK('5. Student EFTSL'!D8)=TRUE,"N/A",'5. Student EFTSL'!D8)</f>
        <v>Clinical psychology</v>
      </c>
      <c r="E8" s="141">
        <f>SUMIFS('4a. Staff FTE (FTFFT)'!$P:$P,'4a. Staff FTE (FTFFT)'!$M:$M,$B8,'4a. Staff FTE (FTFFT)'!$N:$N,$C8,'4a. Staff FTE (FTFFT)'!$A:$A,$A8,'4a. Staff FTE (FTFFT)'!$O:$O,$D8,'4a. Staff FTE (FTFFT)'!$L:$L,"Yes")</f>
        <v>1.5</v>
      </c>
      <c r="F8" s="142">
        <f>SUMIFS('4b. Staff FTE (Casual)'!$N:$N,'4b. Staff FTE (Casual)'!$J:$J,$B8,'4b. Staff FTE (Casual)'!$K:$K,$C8,'4b. Staff FTE (Casual)'!$L:$L,$D8,'4b. Staff FTE (Casual)'!$A:$A,$A8)</f>
        <v>2.4915942028985509</v>
      </c>
      <c r="G8" s="119">
        <f t="shared" si="0"/>
        <v>3.9915942028985509</v>
      </c>
      <c r="H8" s="143">
        <f>SUMIFS('5. Student EFTSL'!$E:$E,'5. Student EFTSL'!$B:$B,$B8,'5. Student EFTSL'!$C:$C,$C8,'5. Student EFTSL'!$A:$A,$A8,'5. Student EFTSL'!$D:$D,Table2[[#This Row],[Program area of specialisation]])</f>
        <v>38</v>
      </c>
      <c r="I8" s="141">
        <f t="shared" si="2"/>
        <v>9.5200058093094171</v>
      </c>
      <c r="J8" s="144" t="str">
        <f t="shared" si="3"/>
        <v>10:1</v>
      </c>
      <c r="K8" s="141">
        <f t="shared" si="4"/>
        <v>1</v>
      </c>
      <c r="L8" s="141">
        <f t="shared" si="5"/>
        <v>1</v>
      </c>
      <c r="M8" s="141">
        <f t="shared" si="6"/>
        <v>1</v>
      </c>
      <c r="N8" s="145" t="str">
        <f t="shared" si="1"/>
        <v/>
      </c>
      <c r="O8" s="145" t="str">
        <f t="shared" si="7"/>
        <v/>
      </c>
      <c r="P8" s="21" t="str">
        <f>'1. Your Institution'!$B$7</f>
        <v>Select from list</v>
      </c>
      <c r="R8" s="137" t="s">
        <v>410</v>
      </c>
      <c r="S8" s="139">
        <f>SUM(F:F)-SUM('4b. Staff FTE (Casual)'!N:N)</f>
        <v>0</v>
      </c>
      <c r="T8" s="136" t="str">
        <f>IF(S8&lt;&gt;0,"Error: There is a discrepancy in Casual Staff FTE. Please check that data categories listed in Tab 4a matches with data reported in Tab 5","Data okay: Total Casual FTE reported in Tab 4a matches total FTE in Column F")</f>
        <v>Data okay: Total Casual FTE reported in Tab 4a matches total FTE in Column F</v>
      </c>
    </row>
    <row r="9" spans="1:20" ht="32.25" customHeight="1" x14ac:dyDescent="0.3">
      <c r="A9" s="140">
        <f>IF(ISBLANK('5. Student EFTSL'!A9)=TRUE,"N/A",'5. Student EFTSL'!A9)</f>
        <v>2023</v>
      </c>
      <c r="B9" s="140" t="str">
        <f>IF(ISBLANK('5. Student EFTSL'!B9)=TRUE,"N/A",'5. Student EFTSL'!B9)</f>
        <v>Level 1</v>
      </c>
      <c r="C9" s="140" t="str">
        <f>IF(ISBLANK('5. Student EFTSL'!C9)=TRUE,"",'5. Student EFTSL'!C9)</f>
        <v>Sydney</v>
      </c>
      <c r="D9" s="140" t="str">
        <f>IF(ISBLANK('5. Student EFTSL'!D9)=TRUE,"N/A",'5. Student EFTSL'!D9)</f>
        <v>None</v>
      </c>
      <c r="E9" s="141">
        <f>SUMIFS('4a. Staff FTE (FTFFT)'!$P:$P,'4a. Staff FTE (FTFFT)'!$M:$M,$B9,'4a. Staff FTE (FTFFT)'!$N:$N,$C9,'4a. Staff FTE (FTFFT)'!$A:$A,$A9,'4a. Staff FTE (FTFFT)'!$O:$O,$D9,'4a. Staff FTE (FTFFT)'!$L:$L,"Yes")</f>
        <v>2.0999999999999996</v>
      </c>
      <c r="F9" s="142">
        <f>SUMIFS('4b. Staff FTE (Casual)'!$N:$N,'4b. Staff FTE (Casual)'!$J:$J,$B9,'4b. Staff FTE (Casual)'!$K:$K,$C9,'4b. Staff FTE (Casual)'!$L:$L,$D9,'4b. Staff FTE (Casual)'!$A:$A,$A9)</f>
        <v>6.0881159420289865</v>
      </c>
      <c r="G9" s="119">
        <f t="shared" si="0"/>
        <v>8.1881159420289862</v>
      </c>
      <c r="H9" s="143">
        <f>SUMIFS('5. Student EFTSL'!$E:$E,'5. Student EFTSL'!$B:$B,$B9,'5. Student EFTSL'!$C:$C,$C9,'5. Student EFTSL'!$A:$A,$A9,'5. Student EFTSL'!$D:$D,Table2[[#This Row],[Program area of specialisation]])</f>
        <v>124</v>
      </c>
      <c r="I9" s="141">
        <f t="shared" si="2"/>
        <v>15.143898899076072</v>
      </c>
      <c r="J9" s="144" t="str">
        <f t="shared" si="3"/>
        <v>16:1</v>
      </c>
      <c r="K9" s="141">
        <f t="shared" si="4"/>
        <v>1</v>
      </c>
      <c r="L9" s="141">
        <f t="shared" si="5"/>
        <v>1</v>
      </c>
      <c r="M9" s="141">
        <f t="shared" si="6"/>
        <v>1</v>
      </c>
      <c r="N9" s="145" t="str">
        <f t="shared" si="1"/>
        <v/>
      </c>
      <c r="O9" s="145" t="str">
        <f t="shared" si="7"/>
        <v/>
      </c>
      <c r="P9" s="21" t="str">
        <f>'1. Your Institution'!$B$7</f>
        <v>Select from list</v>
      </c>
      <c r="R9" s="137" t="s">
        <v>420</v>
      </c>
      <c r="S9" s="139">
        <f>SUM(H:H)-SUM('5. Student EFTSL'!E:E)</f>
        <v>0</v>
      </c>
      <c r="T9" s="136" t="str">
        <f>IF(S9&lt;&gt;0,"Error: There is a discrepancy in Student EFTSL. Please check that data categories listed in Tab 4a matches with data reported in Tab 5","Data okay: Total Student EFTSL reported in Tab 5 matches total EFTSL in Column H")</f>
        <v>Data okay: Total Student EFTSL reported in Tab 5 matches total EFTSL in Column H</v>
      </c>
    </row>
    <row r="10" spans="1:20" ht="16.5" customHeight="1" x14ac:dyDescent="0.3">
      <c r="A10" s="140" t="str">
        <f>IF(ISBLANK('5. Student EFTSL'!A10)=TRUE,"N/A",'5. Student EFTSL'!A10)</f>
        <v>N/A</v>
      </c>
      <c r="B10" s="140" t="str">
        <f>IF(ISBLANK('5. Student EFTSL'!B10)=TRUE,"N/A",'5. Student EFTSL'!B10)</f>
        <v>N/A</v>
      </c>
      <c r="C10" s="140" t="str">
        <f>IF(ISBLANK('5. Student EFTSL'!C10)=TRUE,"",'5. Student EFTSL'!C10)</f>
        <v/>
      </c>
      <c r="D10" s="140" t="str">
        <f>IF(ISBLANK('5. Student EFTSL'!D10)=TRUE,"N/A",'5. Student EFTSL'!D10)</f>
        <v>N/A</v>
      </c>
      <c r="E10" s="141">
        <f>SUMIFS('4a. Staff FTE (FTFFT)'!$P:$P,'4a. Staff FTE (FTFFT)'!$M:$M,$B10,'4a. Staff FTE (FTFFT)'!$N:$N,$C10,'4a. Staff FTE (FTFFT)'!$A:$A,$A10,'4a. Staff FTE (FTFFT)'!$O:$O,$D10,'4a. Staff FTE (FTFFT)'!$L:$L,"Yes")</f>
        <v>0</v>
      </c>
      <c r="F10" s="142">
        <f>SUMIFS('4b. Staff FTE (Casual)'!$N:$N,'4b. Staff FTE (Casual)'!$J:$J,$B10,'4b. Staff FTE (Casual)'!$K:$K,$C10,'4b. Staff FTE (Casual)'!$L:$L,$D10,'4b. Staff FTE (Casual)'!$A:$A,$A10)</f>
        <v>0</v>
      </c>
      <c r="G10" s="119">
        <f t="shared" si="0"/>
        <v>0</v>
      </c>
      <c r="H10" s="143">
        <f>SUMIFS('5. Student EFTSL'!$E:$E,'5. Student EFTSL'!$B:$B,$B10,'5. Student EFTSL'!$C:$C,$C10,'5. Student EFTSL'!$A:$A,$A10,'5. Student EFTSL'!$D:$D,Table2[[#This Row],[Program area of specialisation]])</f>
        <v>0</v>
      </c>
      <c r="I10" s="141" t="str">
        <f t="shared" si="2"/>
        <v/>
      </c>
      <c r="J10" s="144" t="str">
        <f t="shared" si="3"/>
        <v/>
      </c>
      <c r="K10" s="141">
        <f t="shared" si="4"/>
        <v>0</v>
      </c>
      <c r="L10" s="141">
        <f t="shared" si="5"/>
        <v>0</v>
      </c>
      <c r="M10" s="141">
        <f t="shared" si="6"/>
        <v>0</v>
      </c>
      <c r="N10" s="145" t="str">
        <f t="shared" si="1"/>
        <v/>
      </c>
      <c r="O10" s="145" t="str">
        <f t="shared" si="7"/>
        <v/>
      </c>
      <c r="P10" s="21" t="str">
        <f>'1. Your Institution'!$B$7</f>
        <v>Select from list</v>
      </c>
    </row>
    <row r="11" spans="1:20" x14ac:dyDescent="0.3">
      <c r="A11" s="140" t="str">
        <f>IF(ISBLANK('5. Student EFTSL'!A11)=TRUE,"N/A",'5. Student EFTSL'!A11)</f>
        <v>N/A</v>
      </c>
      <c r="B11" s="140" t="str">
        <f>IF(ISBLANK('5. Student EFTSL'!B11)=TRUE,"N/A",'5. Student EFTSL'!B11)</f>
        <v>N/A</v>
      </c>
      <c r="C11" s="140" t="str">
        <f>IF(ISBLANK('5. Student EFTSL'!C11)=TRUE,"",'5. Student EFTSL'!C11)</f>
        <v/>
      </c>
      <c r="D11" s="140" t="str">
        <f>IF(ISBLANK('5. Student EFTSL'!D11)=TRUE,"N/A",'5. Student EFTSL'!D11)</f>
        <v>N/A</v>
      </c>
      <c r="E11" s="141">
        <f>SUMIFS('4a. Staff FTE (FTFFT)'!$P:$P,'4a. Staff FTE (FTFFT)'!$M:$M,$B11,'4a. Staff FTE (FTFFT)'!$N:$N,$C11,'4a. Staff FTE (FTFFT)'!$A:$A,$A11,'4a. Staff FTE (FTFFT)'!$O:$O,$D11,'4a. Staff FTE (FTFFT)'!$L:$L,"Yes")</f>
        <v>0</v>
      </c>
      <c r="F11" s="142">
        <f>SUMIFS('4b. Staff FTE (Casual)'!$N:$N,'4b. Staff FTE (Casual)'!$J:$J,$B11,'4b. Staff FTE (Casual)'!$K:$K,$C11,'4b. Staff FTE (Casual)'!$L:$L,$D11,'4b. Staff FTE (Casual)'!$A:$A,$A11)</f>
        <v>0</v>
      </c>
      <c r="G11" s="119">
        <f t="shared" si="0"/>
        <v>0</v>
      </c>
      <c r="H11" s="143">
        <f>SUMIFS('5. Student EFTSL'!$E:$E,'5. Student EFTSL'!$B:$B,$B11,'5. Student EFTSL'!$C:$C,$C11,'5. Student EFTSL'!$A:$A,$A11,'5. Student EFTSL'!$D:$D,Table2[[#This Row],[Program area of specialisation]])</f>
        <v>0</v>
      </c>
      <c r="I11" s="141" t="str">
        <f t="shared" si="2"/>
        <v/>
      </c>
      <c r="J11" s="144" t="str">
        <f t="shared" si="3"/>
        <v/>
      </c>
      <c r="K11" s="141">
        <f t="shared" si="4"/>
        <v>0</v>
      </c>
      <c r="L11" s="141">
        <f t="shared" si="5"/>
        <v>0</v>
      </c>
      <c r="M11" s="141">
        <f t="shared" si="6"/>
        <v>0</v>
      </c>
      <c r="N11" s="145" t="str">
        <f t="shared" si="1"/>
        <v/>
      </c>
      <c r="O11" s="145" t="str">
        <f t="shared" si="7"/>
        <v/>
      </c>
      <c r="P11" s="21" t="str">
        <f>'1. Your Institution'!$B$7</f>
        <v>Select from list</v>
      </c>
    </row>
    <row r="12" spans="1:20" ht="16.5" customHeight="1" x14ac:dyDescent="0.3">
      <c r="A12" s="140" t="str">
        <f>IF(ISBLANK('5. Student EFTSL'!A12)=TRUE,"N/A",'5. Student EFTSL'!A12)</f>
        <v>N/A</v>
      </c>
      <c r="B12" s="140" t="str">
        <f>IF(ISBLANK('5. Student EFTSL'!B12)=TRUE,"N/A",'5. Student EFTSL'!B12)</f>
        <v>N/A</v>
      </c>
      <c r="C12" s="140" t="str">
        <f>IF(ISBLANK('5. Student EFTSL'!C12)=TRUE,"",'5. Student EFTSL'!C12)</f>
        <v/>
      </c>
      <c r="D12" s="140" t="str">
        <f>IF(ISBLANK('5. Student EFTSL'!D12)=TRUE,"N/A",'5. Student EFTSL'!D12)</f>
        <v>N/A</v>
      </c>
      <c r="E12" s="141">
        <f>SUMIFS('4a. Staff FTE (FTFFT)'!$P:$P,'4a. Staff FTE (FTFFT)'!$M:$M,$B12,'4a. Staff FTE (FTFFT)'!$N:$N,$C12,'4a. Staff FTE (FTFFT)'!$A:$A,$A12,'4a. Staff FTE (FTFFT)'!$O:$O,$D12,'4a. Staff FTE (FTFFT)'!$L:$L,"Yes")</f>
        <v>0</v>
      </c>
      <c r="F12" s="142">
        <f>SUMIFS('4b. Staff FTE (Casual)'!$N:$N,'4b. Staff FTE (Casual)'!$J:$J,$B12,'4b. Staff FTE (Casual)'!$K:$K,$C12,'4b. Staff FTE (Casual)'!$L:$L,$D12,'4b. Staff FTE (Casual)'!$A:$A,$A12)</f>
        <v>0</v>
      </c>
      <c r="G12" s="119">
        <f t="shared" si="0"/>
        <v>0</v>
      </c>
      <c r="H12" s="143">
        <f>SUMIFS('5. Student EFTSL'!$E:$E,'5. Student EFTSL'!$B:$B,$B12,'5. Student EFTSL'!$C:$C,$C12,'5. Student EFTSL'!$A:$A,$A12,'5. Student EFTSL'!$D:$D,Table2[[#This Row],[Program area of specialisation]])</f>
        <v>0</v>
      </c>
      <c r="I12" s="141" t="str">
        <f t="shared" si="2"/>
        <v/>
      </c>
      <c r="J12" s="144" t="str">
        <f t="shared" si="3"/>
        <v/>
      </c>
      <c r="K12" s="141">
        <f t="shared" si="4"/>
        <v>0</v>
      </c>
      <c r="L12" s="141">
        <f t="shared" si="5"/>
        <v>0</v>
      </c>
      <c r="M12" s="141">
        <f t="shared" si="6"/>
        <v>0</v>
      </c>
      <c r="N12" s="145" t="str">
        <f t="shared" si="1"/>
        <v/>
      </c>
      <c r="O12" s="145" t="str">
        <f t="shared" si="7"/>
        <v/>
      </c>
      <c r="P12" s="21" t="str">
        <f>'1. Your Institution'!$B$7</f>
        <v>Select from list</v>
      </c>
    </row>
    <row r="13" spans="1:20" x14ac:dyDescent="0.3">
      <c r="A13" s="140" t="str">
        <f>IF(ISBLANK('5. Student EFTSL'!A13)=TRUE,"N/A",'5. Student EFTSL'!A13)</f>
        <v>N/A</v>
      </c>
      <c r="B13" s="140" t="str">
        <f>IF(ISBLANK('5. Student EFTSL'!B13)=TRUE,"N/A",'5. Student EFTSL'!B13)</f>
        <v>N/A</v>
      </c>
      <c r="C13" s="140" t="str">
        <f>IF(ISBLANK('5. Student EFTSL'!C13)=TRUE,"",'5. Student EFTSL'!C13)</f>
        <v/>
      </c>
      <c r="D13" s="140" t="str">
        <f>IF(ISBLANK('5. Student EFTSL'!D13)=TRUE,"N/A",'5. Student EFTSL'!D13)</f>
        <v>N/A</v>
      </c>
      <c r="E13" s="141">
        <f>SUMIFS('4a. Staff FTE (FTFFT)'!$P:$P,'4a. Staff FTE (FTFFT)'!$M:$M,$B13,'4a. Staff FTE (FTFFT)'!$N:$N,$C13,'4a. Staff FTE (FTFFT)'!$A:$A,$A13,'4a. Staff FTE (FTFFT)'!$O:$O,$D13,'4a. Staff FTE (FTFFT)'!$L:$L,"Yes")</f>
        <v>0</v>
      </c>
      <c r="F13" s="142">
        <f>SUMIFS('4b. Staff FTE (Casual)'!$N:$N,'4b. Staff FTE (Casual)'!$J:$J,$B13,'4b. Staff FTE (Casual)'!$K:$K,$C13,'4b. Staff FTE (Casual)'!$L:$L,$D13,'4b. Staff FTE (Casual)'!$A:$A,$A13)</f>
        <v>0</v>
      </c>
      <c r="G13" s="119">
        <f t="shared" si="0"/>
        <v>0</v>
      </c>
      <c r="H13" s="143">
        <f>SUMIFS('5. Student EFTSL'!$E:$E,'5. Student EFTSL'!$B:$B,$B13,'5. Student EFTSL'!$C:$C,$C13,'5. Student EFTSL'!$A:$A,$A13,'5. Student EFTSL'!$D:$D,Table2[[#This Row],[Program area of specialisation]])</f>
        <v>0</v>
      </c>
      <c r="I13" s="141" t="str">
        <f t="shared" si="2"/>
        <v/>
      </c>
      <c r="J13" s="144" t="str">
        <f t="shared" si="3"/>
        <v/>
      </c>
      <c r="K13" s="141">
        <f t="shared" si="4"/>
        <v>0</v>
      </c>
      <c r="L13" s="141">
        <f t="shared" si="5"/>
        <v>0</v>
      </c>
      <c r="M13" s="141">
        <f t="shared" si="6"/>
        <v>0</v>
      </c>
      <c r="N13" s="145" t="str">
        <f t="shared" si="1"/>
        <v/>
      </c>
      <c r="O13" s="145" t="str">
        <f t="shared" si="7"/>
        <v/>
      </c>
      <c r="P13" s="21" t="str">
        <f>'1. Your Institution'!$B$7</f>
        <v>Select from list</v>
      </c>
    </row>
    <row r="14" spans="1:20" x14ac:dyDescent="0.3">
      <c r="A14" s="140" t="str">
        <f>IF(ISBLANK('5. Student EFTSL'!A14)=TRUE,"N/A",'5. Student EFTSL'!A14)</f>
        <v>N/A</v>
      </c>
      <c r="B14" s="140" t="str">
        <f>IF(ISBLANK('5. Student EFTSL'!B14)=TRUE,"N/A",'5. Student EFTSL'!B14)</f>
        <v>N/A</v>
      </c>
      <c r="C14" s="140" t="str">
        <f>IF(ISBLANK('5. Student EFTSL'!C14)=TRUE,"",'5. Student EFTSL'!C14)</f>
        <v/>
      </c>
      <c r="D14" s="140" t="str">
        <f>IF(ISBLANK('5. Student EFTSL'!D14)=TRUE,"N/A",'5. Student EFTSL'!D14)</f>
        <v>N/A</v>
      </c>
      <c r="E14" s="141">
        <f>SUMIFS('4a. Staff FTE (FTFFT)'!$P:$P,'4a. Staff FTE (FTFFT)'!$M:$M,$B14,'4a. Staff FTE (FTFFT)'!$N:$N,$C14,'4a. Staff FTE (FTFFT)'!$A:$A,$A14,'4a. Staff FTE (FTFFT)'!$O:$O,$D14,'4a. Staff FTE (FTFFT)'!$L:$L,"Yes")</f>
        <v>0</v>
      </c>
      <c r="F14" s="142">
        <f>SUMIFS('4b. Staff FTE (Casual)'!$N:$N,'4b. Staff FTE (Casual)'!$J:$J,$B14,'4b. Staff FTE (Casual)'!$K:$K,$C14,'4b. Staff FTE (Casual)'!$L:$L,$D14,'4b. Staff FTE (Casual)'!$A:$A,$A14)</f>
        <v>0</v>
      </c>
      <c r="G14" s="119">
        <f t="shared" si="0"/>
        <v>0</v>
      </c>
      <c r="H14" s="143">
        <f>SUMIFS('5. Student EFTSL'!$E:$E,'5. Student EFTSL'!$B:$B,$B14,'5. Student EFTSL'!$C:$C,$C14,'5. Student EFTSL'!$A:$A,$A14,'5. Student EFTSL'!$D:$D,Table2[[#This Row],[Program area of specialisation]])</f>
        <v>0</v>
      </c>
      <c r="I14" s="141" t="str">
        <f t="shared" si="2"/>
        <v/>
      </c>
      <c r="J14" s="144" t="str">
        <f t="shared" si="3"/>
        <v/>
      </c>
      <c r="K14" s="141">
        <f t="shared" si="4"/>
        <v>0</v>
      </c>
      <c r="L14" s="141">
        <f t="shared" si="5"/>
        <v>0</v>
      </c>
      <c r="M14" s="141">
        <f t="shared" si="6"/>
        <v>0</v>
      </c>
      <c r="N14" s="145" t="str">
        <f t="shared" si="1"/>
        <v/>
      </c>
      <c r="O14" s="145" t="str">
        <f t="shared" si="7"/>
        <v/>
      </c>
      <c r="P14" s="21" t="str">
        <f>'1. Your Institution'!$B$7</f>
        <v>Select from list</v>
      </c>
      <c r="R14" s="174" t="s">
        <v>421</v>
      </c>
      <c r="S14" s="174"/>
      <c r="T14" s="174"/>
    </row>
    <row r="15" spans="1:20" x14ac:dyDescent="0.3">
      <c r="A15" s="140" t="str">
        <f>IF(ISBLANK('5. Student EFTSL'!A15)=TRUE,"N/A",'5. Student EFTSL'!A15)</f>
        <v>N/A</v>
      </c>
      <c r="B15" s="140" t="str">
        <f>IF(ISBLANK('5. Student EFTSL'!B15)=TRUE,"N/A",'5. Student EFTSL'!B15)</f>
        <v>N/A</v>
      </c>
      <c r="C15" s="140" t="str">
        <f>IF(ISBLANK('5. Student EFTSL'!C15)=TRUE,"",'5. Student EFTSL'!C15)</f>
        <v/>
      </c>
      <c r="D15" s="140" t="str">
        <f>IF(ISBLANK('5. Student EFTSL'!D15)=TRUE,"N/A",'5. Student EFTSL'!D15)</f>
        <v>N/A</v>
      </c>
      <c r="E15" s="141">
        <f>SUMIFS('4a. Staff FTE (FTFFT)'!$P:$P,'4a. Staff FTE (FTFFT)'!$M:$M,$B15,'4a. Staff FTE (FTFFT)'!$N:$N,$C15,'4a. Staff FTE (FTFFT)'!$A:$A,$A15,'4a. Staff FTE (FTFFT)'!$O:$O,$D15,'4a. Staff FTE (FTFFT)'!$L:$L,"Yes")</f>
        <v>0</v>
      </c>
      <c r="F15" s="142">
        <f>SUMIFS('4b. Staff FTE (Casual)'!$N:$N,'4b. Staff FTE (Casual)'!$J:$J,$B15,'4b. Staff FTE (Casual)'!$K:$K,$C15,'4b. Staff FTE (Casual)'!$L:$L,$D15,'4b. Staff FTE (Casual)'!$A:$A,$A15)</f>
        <v>0</v>
      </c>
      <c r="G15" s="119">
        <f t="shared" si="0"/>
        <v>0</v>
      </c>
      <c r="H15" s="143">
        <f>SUMIFS('5. Student EFTSL'!$E:$E,'5. Student EFTSL'!$B:$B,$B15,'5. Student EFTSL'!$C:$C,$C15,'5. Student EFTSL'!$A:$A,$A15,'5. Student EFTSL'!$D:$D,Table2[[#This Row],[Program area of specialisation]])</f>
        <v>0</v>
      </c>
      <c r="I15" s="141" t="str">
        <f t="shared" si="2"/>
        <v/>
      </c>
      <c r="J15" s="144" t="str">
        <f t="shared" si="3"/>
        <v/>
      </c>
      <c r="K15" s="141">
        <f t="shared" si="4"/>
        <v>0</v>
      </c>
      <c r="L15" s="141">
        <f t="shared" si="5"/>
        <v>0</v>
      </c>
      <c r="M15" s="141">
        <f t="shared" si="6"/>
        <v>0</v>
      </c>
      <c r="N15" s="145" t="str">
        <f t="shared" si="1"/>
        <v/>
      </c>
      <c r="O15" s="145" t="str">
        <f t="shared" si="7"/>
        <v/>
      </c>
      <c r="P15" s="21" t="str">
        <f>'1. Your Institution'!$B$7</f>
        <v>Select from list</v>
      </c>
      <c r="R15" s="174"/>
      <c r="S15" s="174"/>
      <c r="T15" s="174"/>
    </row>
    <row r="16" spans="1:20" x14ac:dyDescent="0.3">
      <c r="A16" s="140" t="str">
        <f>IF(ISBLANK('5. Student EFTSL'!A16)=TRUE,"N/A",'5. Student EFTSL'!A16)</f>
        <v>N/A</v>
      </c>
      <c r="B16" s="140" t="str">
        <f>IF(ISBLANK('5. Student EFTSL'!B16)=TRUE,"N/A",'5. Student EFTSL'!B16)</f>
        <v>N/A</v>
      </c>
      <c r="C16" s="140" t="str">
        <f>IF(ISBLANK('5. Student EFTSL'!C16)=TRUE,"",'5. Student EFTSL'!C16)</f>
        <v/>
      </c>
      <c r="D16" s="140" t="str">
        <f>IF(ISBLANK('5. Student EFTSL'!D16)=TRUE,"N/A",'5. Student EFTSL'!D16)</f>
        <v>N/A</v>
      </c>
      <c r="E16" s="141">
        <f>SUMIFS('4a. Staff FTE (FTFFT)'!$P:$P,'4a. Staff FTE (FTFFT)'!$M:$M,$B16,'4a. Staff FTE (FTFFT)'!$N:$N,$C16,'4a. Staff FTE (FTFFT)'!$A:$A,$A16,'4a. Staff FTE (FTFFT)'!$O:$O,$D16,'4a. Staff FTE (FTFFT)'!$L:$L,"Yes")</f>
        <v>0</v>
      </c>
      <c r="F16" s="142">
        <f>SUMIFS('4b. Staff FTE (Casual)'!$N:$N,'4b. Staff FTE (Casual)'!$J:$J,$B16,'4b. Staff FTE (Casual)'!$K:$K,$C16,'4b. Staff FTE (Casual)'!$L:$L,$D16,'4b. Staff FTE (Casual)'!$A:$A,$A16)</f>
        <v>0</v>
      </c>
      <c r="G16" s="119">
        <f t="shared" si="0"/>
        <v>0</v>
      </c>
      <c r="H16" s="143">
        <f>SUMIFS('5. Student EFTSL'!$E:$E,'5. Student EFTSL'!$B:$B,$B16,'5. Student EFTSL'!$C:$C,$C16,'5. Student EFTSL'!$A:$A,$A16,'5. Student EFTSL'!$D:$D,Table2[[#This Row],[Program area of specialisation]])</f>
        <v>0</v>
      </c>
      <c r="I16" s="141" t="str">
        <f t="shared" si="2"/>
        <v/>
      </c>
      <c r="J16" s="144" t="str">
        <f t="shared" si="3"/>
        <v/>
      </c>
      <c r="K16" s="141">
        <f t="shared" si="4"/>
        <v>0</v>
      </c>
      <c r="L16" s="141">
        <f t="shared" si="5"/>
        <v>0</v>
      </c>
      <c r="M16" s="141">
        <f t="shared" si="6"/>
        <v>0</v>
      </c>
      <c r="N16" s="145" t="str">
        <f t="shared" si="1"/>
        <v/>
      </c>
      <c r="O16" s="145" t="str">
        <f t="shared" si="7"/>
        <v/>
      </c>
      <c r="P16" s="21" t="str">
        <f>'1. Your Institution'!$B$7</f>
        <v>Select from list</v>
      </c>
      <c r="R16" s="129" t="s">
        <v>397</v>
      </c>
    </row>
    <row r="17" spans="1:16" ht="16.5" customHeight="1" x14ac:dyDescent="0.3">
      <c r="A17" s="140" t="str">
        <f>IF(ISBLANK('5. Student EFTSL'!A17)=TRUE,"N/A",'5. Student EFTSL'!A17)</f>
        <v>N/A</v>
      </c>
      <c r="B17" s="140" t="str">
        <f>IF(ISBLANK('5. Student EFTSL'!B17)=TRUE,"N/A",'5. Student EFTSL'!B17)</f>
        <v>N/A</v>
      </c>
      <c r="C17" s="140" t="str">
        <f>IF(ISBLANK('5. Student EFTSL'!C17)=TRUE,"",'5. Student EFTSL'!C17)</f>
        <v/>
      </c>
      <c r="D17" s="140" t="str">
        <f>IF(ISBLANK('5. Student EFTSL'!D17)=TRUE,"N/A",'5. Student EFTSL'!D17)</f>
        <v>N/A</v>
      </c>
      <c r="E17" s="141">
        <f>SUMIFS('4a. Staff FTE (FTFFT)'!$P:$P,'4a. Staff FTE (FTFFT)'!$M:$M,$B17,'4a. Staff FTE (FTFFT)'!$N:$N,$C17,'4a. Staff FTE (FTFFT)'!$A:$A,$A17,'4a. Staff FTE (FTFFT)'!$O:$O,$D17,'4a. Staff FTE (FTFFT)'!$L:$L,"Yes")</f>
        <v>0</v>
      </c>
      <c r="F17" s="142">
        <f>SUMIFS('4b. Staff FTE (Casual)'!$N:$N,'4b. Staff FTE (Casual)'!$J:$J,$B17,'4b. Staff FTE (Casual)'!$K:$K,$C17,'4b. Staff FTE (Casual)'!$L:$L,$D17,'4b. Staff FTE (Casual)'!$A:$A,$A17)</f>
        <v>0</v>
      </c>
      <c r="G17" s="119">
        <f t="shared" si="0"/>
        <v>0</v>
      </c>
      <c r="H17" s="143">
        <f>SUMIFS('5. Student EFTSL'!$E:$E,'5. Student EFTSL'!$B:$B,$B17,'5. Student EFTSL'!$C:$C,$C17,'5. Student EFTSL'!$A:$A,$A17,'5. Student EFTSL'!$D:$D,Table2[[#This Row],[Program area of specialisation]])</f>
        <v>0</v>
      </c>
      <c r="I17" s="141" t="str">
        <f t="shared" si="2"/>
        <v/>
      </c>
      <c r="J17" s="144" t="str">
        <f t="shared" si="3"/>
        <v/>
      </c>
      <c r="K17" s="141">
        <f t="shared" si="4"/>
        <v>0</v>
      </c>
      <c r="L17" s="141">
        <f t="shared" si="5"/>
        <v>0</v>
      </c>
      <c r="M17" s="141">
        <f t="shared" si="6"/>
        <v>0</v>
      </c>
      <c r="N17" s="145" t="str">
        <f t="shared" si="1"/>
        <v/>
      </c>
      <c r="O17" s="145" t="str">
        <f t="shared" si="7"/>
        <v/>
      </c>
      <c r="P17" s="21" t="str">
        <f>'1. Your Institution'!$B$7</f>
        <v>Select from list</v>
      </c>
    </row>
    <row r="18" spans="1:16" x14ac:dyDescent="0.3">
      <c r="A18" s="140" t="str">
        <f>IF(ISBLANK('5. Student EFTSL'!A18)=TRUE,"N/A",'5. Student EFTSL'!A18)</f>
        <v>N/A</v>
      </c>
      <c r="B18" s="140" t="str">
        <f>IF(ISBLANK('5. Student EFTSL'!B18)=TRUE,"N/A",'5. Student EFTSL'!B18)</f>
        <v>N/A</v>
      </c>
      <c r="C18" s="140" t="str">
        <f>IF(ISBLANK('5. Student EFTSL'!C18)=TRUE,"",'5. Student EFTSL'!C18)</f>
        <v/>
      </c>
      <c r="D18" s="140" t="str">
        <f>IF(ISBLANK('5. Student EFTSL'!D18)=TRUE,"N/A",'5. Student EFTSL'!D18)</f>
        <v>N/A</v>
      </c>
      <c r="E18" s="141">
        <f>SUMIFS('4a. Staff FTE (FTFFT)'!$P:$P,'4a. Staff FTE (FTFFT)'!$M:$M,$B18,'4a. Staff FTE (FTFFT)'!$N:$N,$C18,'4a. Staff FTE (FTFFT)'!$A:$A,$A18,'4a. Staff FTE (FTFFT)'!$O:$O,$D18,'4a. Staff FTE (FTFFT)'!$L:$L,"Yes")</f>
        <v>0</v>
      </c>
      <c r="F18" s="142">
        <f>SUMIFS('4b. Staff FTE (Casual)'!$N:$N,'4b. Staff FTE (Casual)'!$J:$J,$B18,'4b. Staff FTE (Casual)'!$K:$K,$C18,'4b. Staff FTE (Casual)'!$L:$L,$D18,'4b. Staff FTE (Casual)'!$A:$A,$A18)</f>
        <v>0</v>
      </c>
      <c r="G18" s="119">
        <f t="shared" si="0"/>
        <v>0</v>
      </c>
      <c r="H18" s="143">
        <f>SUMIFS('5. Student EFTSL'!$E:$E,'5. Student EFTSL'!$B:$B,$B18,'5. Student EFTSL'!$C:$C,$C18,'5. Student EFTSL'!$A:$A,$A18,'5. Student EFTSL'!$D:$D,Table2[[#This Row],[Program area of specialisation]])</f>
        <v>0</v>
      </c>
      <c r="I18" s="141" t="str">
        <f t="shared" si="2"/>
        <v/>
      </c>
      <c r="J18" s="144" t="str">
        <f t="shared" si="3"/>
        <v/>
      </c>
      <c r="K18" s="141">
        <f t="shared" si="4"/>
        <v>0</v>
      </c>
      <c r="L18" s="141">
        <f t="shared" si="5"/>
        <v>0</v>
      </c>
      <c r="M18" s="141">
        <f t="shared" si="6"/>
        <v>0</v>
      </c>
      <c r="N18" s="145" t="str">
        <f t="shared" si="1"/>
        <v/>
      </c>
      <c r="O18" s="145" t="str">
        <f t="shared" si="7"/>
        <v/>
      </c>
      <c r="P18" s="21" t="str">
        <f>'1. Your Institution'!$B$7</f>
        <v>Select from list</v>
      </c>
    </row>
    <row r="19" spans="1:16" x14ac:dyDescent="0.3">
      <c r="A19" s="140" t="str">
        <f>IF(ISBLANK('5. Student EFTSL'!A19)=TRUE,"N/A",'5. Student EFTSL'!A19)</f>
        <v>N/A</v>
      </c>
      <c r="B19" s="140" t="str">
        <f>IF(ISBLANK('5. Student EFTSL'!B19)=TRUE,"N/A",'5. Student EFTSL'!B19)</f>
        <v>N/A</v>
      </c>
      <c r="C19" s="140" t="str">
        <f>IF(ISBLANK('5. Student EFTSL'!C19)=TRUE,"",'5. Student EFTSL'!C19)</f>
        <v/>
      </c>
      <c r="D19" s="140" t="str">
        <f>IF(ISBLANK('5. Student EFTSL'!D19)=TRUE,"N/A",'5. Student EFTSL'!D19)</f>
        <v>N/A</v>
      </c>
      <c r="E19" s="141">
        <f>SUMIFS('4a. Staff FTE (FTFFT)'!$P:$P,'4a. Staff FTE (FTFFT)'!$M:$M,$B19,'4a. Staff FTE (FTFFT)'!$N:$N,$C19,'4a. Staff FTE (FTFFT)'!$A:$A,$A19,'4a. Staff FTE (FTFFT)'!$O:$O,$D19,'4a. Staff FTE (FTFFT)'!$L:$L,"Yes")</f>
        <v>0</v>
      </c>
      <c r="F19" s="142">
        <f>SUMIFS('4b. Staff FTE (Casual)'!$N:$N,'4b. Staff FTE (Casual)'!$J:$J,$B19,'4b. Staff FTE (Casual)'!$K:$K,$C19,'4b. Staff FTE (Casual)'!$L:$L,$D19,'4b. Staff FTE (Casual)'!$A:$A,$A19)</f>
        <v>0</v>
      </c>
      <c r="G19" s="119">
        <f t="shared" si="0"/>
        <v>0</v>
      </c>
      <c r="H19" s="143">
        <f>SUMIFS('5. Student EFTSL'!$E:$E,'5. Student EFTSL'!$B:$B,$B19,'5. Student EFTSL'!$C:$C,$C19,'5. Student EFTSL'!$A:$A,$A19,'5. Student EFTSL'!$D:$D,Table2[[#This Row],[Program area of specialisation]])</f>
        <v>0</v>
      </c>
      <c r="I19" s="141" t="str">
        <f t="shared" si="2"/>
        <v/>
      </c>
      <c r="J19" s="144" t="str">
        <f t="shared" si="3"/>
        <v/>
      </c>
      <c r="K19" s="141">
        <f t="shared" si="4"/>
        <v>0</v>
      </c>
      <c r="L19" s="141">
        <f t="shared" si="5"/>
        <v>0</v>
      </c>
      <c r="M19" s="141">
        <f t="shared" si="6"/>
        <v>0</v>
      </c>
      <c r="N19" s="145" t="str">
        <f t="shared" si="1"/>
        <v/>
      </c>
      <c r="O19" s="145" t="str">
        <f t="shared" si="7"/>
        <v/>
      </c>
      <c r="P19" s="21" t="str">
        <f>'1. Your Institution'!$B$7</f>
        <v>Select from list</v>
      </c>
    </row>
    <row r="20" spans="1:16" x14ac:dyDescent="0.3">
      <c r="A20" s="140" t="str">
        <f>IF(ISBLANK('5. Student EFTSL'!A20)=TRUE,"N/A",'5. Student EFTSL'!A20)</f>
        <v>N/A</v>
      </c>
      <c r="B20" s="140" t="str">
        <f>IF(ISBLANK('5. Student EFTSL'!B20)=TRUE,"N/A",'5. Student EFTSL'!B20)</f>
        <v>N/A</v>
      </c>
      <c r="C20" s="140" t="str">
        <f>IF(ISBLANK('5. Student EFTSL'!C20)=TRUE,"",'5. Student EFTSL'!C20)</f>
        <v/>
      </c>
      <c r="D20" s="140" t="str">
        <f>IF(ISBLANK('5. Student EFTSL'!D20)=TRUE,"N/A",'5. Student EFTSL'!D20)</f>
        <v>N/A</v>
      </c>
      <c r="E20" s="141">
        <f>SUMIFS('4a. Staff FTE (FTFFT)'!$P:$P,'4a. Staff FTE (FTFFT)'!$M:$M,$B20,'4a. Staff FTE (FTFFT)'!$N:$N,$C20,'4a. Staff FTE (FTFFT)'!$A:$A,$A20,'4a. Staff FTE (FTFFT)'!$O:$O,$D20,'4a. Staff FTE (FTFFT)'!$L:$L,"Yes")</f>
        <v>0</v>
      </c>
      <c r="F20" s="142">
        <f>SUMIFS('4b. Staff FTE (Casual)'!$N:$N,'4b. Staff FTE (Casual)'!$J:$J,$B20,'4b. Staff FTE (Casual)'!$K:$K,$C20,'4b. Staff FTE (Casual)'!$L:$L,$D20,'4b. Staff FTE (Casual)'!$A:$A,$A20)</f>
        <v>0</v>
      </c>
      <c r="G20" s="119">
        <f t="shared" si="0"/>
        <v>0</v>
      </c>
      <c r="H20" s="143">
        <f>SUMIFS('5. Student EFTSL'!$E:$E,'5. Student EFTSL'!$B:$B,$B20,'5. Student EFTSL'!$C:$C,$C20,'5. Student EFTSL'!$A:$A,$A20,'5. Student EFTSL'!$D:$D,Table2[[#This Row],[Program area of specialisation]])</f>
        <v>0</v>
      </c>
      <c r="I20" s="141" t="str">
        <f t="shared" si="2"/>
        <v/>
      </c>
      <c r="J20" s="144" t="str">
        <f t="shared" si="3"/>
        <v/>
      </c>
      <c r="K20" s="141">
        <f t="shared" si="4"/>
        <v>0</v>
      </c>
      <c r="L20" s="141">
        <f t="shared" si="5"/>
        <v>0</v>
      </c>
      <c r="M20" s="141">
        <f t="shared" si="6"/>
        <v>0</v>
      </c>
      <c r="N20" s="145" t="str">
        <f t="shared" si="1"/>
        <v/>
      </c>
      <c r="O20" s="145" t="str">
        <f t="shared" si="7"/>
        <v/>
      </c>
      <c r="P20" s="21" t="str">
        <f>'1. Your Institution'!$B$7</f>
        <v>Select from list</v>
      </c>
    </row>
    <row r="21" spans="1:16" x14ac:dyDescent="0.3">
      <c r="A21" s="140" t="str">
        <f>IF(ISBLANK('5. Student EFTSL'!A21)=TRUE,"N/A",'5. Student EFTSL'!A21)</f>
        <v>N/A</v>
      </c>
      <c r="B21" s="140" t="str">
        <f>IF(ISBLANK('5. Student EFTSL'!B21)=TRUE,"N/A",'5. Student EFTSL'!B21)</f>
        <v>N/A</v>
      </c>
      <c r="C21" s="140" t="str">
        <f>IF(ISBLANK('5. Student EFTSL'!C21)=TRUE,"",'5. Student EFTSL'!C21)</f>
        <v/>
      </c>
      <c r="D21" s="140" t="str">
        <f>IF(ISBLANK('5. Student EFTSL'!D21)=TRUE,"N/A",'5. Student EFTSL'!D21)</f>
        <v>N/A</v>
      </c>
      <c r="E21" s="141">
        <f>SUMIFS('4a. Staff FTE (FTFFT)'!$P:$P,'4a. Staff FTE (FTFFT)'!$M:$M,$B21,'4a. Staff FTE (FTFFT)'!$N:$N,$C21,'4a. Staff FTE (FTFFT)'!$A:$A,$A21,'4a. Staff FTE (FTFFT)'!$O:$O,$D21,'4a. Staff FTE (FTFFT)'!$L:$L,"Yes")</f>
        <v>0</v>
      </c>
      <c r="F21" s="142">
        <f>SUMIFS('4b. Staff FTE (Casual)'!$N:$N,'4b. Staff FTE (Casual)'!$J:$J,$B21,'4b. Staff FTE (Casual)'!$K:$K,$C21,'4b. Staff FTE (Casual)'!$L:$L,$D21,'4b. Staff FTE (Casual)'!$A:$A,$A21)</f>
        <v>0</v>
      </c>
      <c r="G21" s="119">
        <f t="shared" si="0"/>
        <v>0</v>
      </c>
      <c r="H21" s="143">
        <f>SUMIFS('5. Student EFTSL'!$E:$E,'5. Student EFTSL'!$B:$B,$B21,'5. Student EFTSL'!$C:$C,$C21,'5. Student EFTSL'!$A:$A,$A21,'5. Student EFTSL'!$D:$D,Table2[[#This Row],[Program area of specialisation]])</f>
        <v>0</v>
      </c>
      <c r="I21" s="141" t="str">
        <f t="shared" si="2"/>
        <v/>
      </c>
      <c r="J21" s="144" t="str">
        <f t="shared" si="3"/>
        <v/>
      </c>
      <c r="K21" s="141">
        <f t="shared" si="4"/>
        <v>0</v>
      </c>
      <c r="L21" s="141">
        <f t="shared" si="5"/>
        <v>0</v>
      </c>
      <c r="M21" s="141">
        <f t="shared" si="6"/>
        <v>0</v>
      </c>
      <c r="N21" s="145" t="str">
        <f t="shared" si="1"/>
        <v/>
      </c>
      <c r="O21" s="145" t="str">
        <f t="shared" si="7"/>
        <v/>
      </c>
      <c r="P21" s="21" t="str">
        <f>'1. Your Institution'!$B$7</f>
        <v>Select from list</v>
      </c>
    </row>
    <row r="22" spans="1:16" x14ac:dyDescent="0.3">
      <c r="A22" s="140" t="str">
        <f>IF(ISBLANK('5. Student EFTSL'!A22)=TRUE,"N/A",'5. Student EFTSL'!A22)</f>
        <v>N/A</v>
      </c>
      <c r="B22" s="140" t="str">
        <f>IF(ISBLANK('5. Student EFTSL'!B22)=TRUE,"N/A",'5. Student EFTSL'!B22)</f>
        <v>N/A</v>
      </c>
      <c r="C22" s="140" t="str">
        <f>IF(ISBLANK('5. Student EFTSL'!C22)=TRUE,"",'5. Student EFTSL'!C22)</f>
        <v/>
      </c>
      <c r="D22" s="140" t="str">
        <f>IF(ISBLANK('5. Student EFTSL'!D22)=TRUE,"N/A",'5. Student EFTSL'!D22)</f>
        <v>N/A</v>
      </c>
      <c r="E22" s="141">
        <f>SUMIFS('4a. Staff FTE (FTFFT)'!$P:$P,'4a. Staff FTE (FTFFT)'!$M:$M,$B22,'4a. Staff FTE (FTFFT)'!$N:$N,$C22,'4a. Staff FTE (FTFFT)'!$A:$A,$A22,'4a. Staff FTE (FTFFT)'!$O:$O,$D22,'4a. Staff FTE (FTFFT)'!$L:$L,"Yes")</f>
        <v>0</v>
      </c>
      <c r="F22" s="142">
        <f>SUMIFS('4b. Staff FTE (Casual)'!$N:$N,'4b. Staff FTE (Casual)'!$J:$J,$B22,'4b. Staff FTE (Casual)'!$K:$K,$C22,'4b. Staff FTE (Casual)'!$L:$L,$D22,'4b. Staff FTE (Casual)'!$A:$A,$A22)</f>
        <v>0</v>
      </c>
      <c r="G22" s="119">
        <f t="shared" si="0"/>
        <v>0</v>
      </c>
      <c r="H22" s="143">
        <f>SUMIFS('5. Student EFTSL'!$E:$E,'5. Student EFTSL'!$B:$B,$B22,'5. Student EFTSL'!$C:$C,$C22,'5. Student EFTSL'!$A:$A,$A22,'5. Student EFTSL'!$D:$D,Table2[[#This Row],[Program area of specialisation]])</f>
        <v>0</v>
      </c>
      <c r="I22" s="141" t="str">
        <f t="shared" si="2"/>
        <v/>
      </c>
      <c r="J22" s="144" t="str">
        <f t="shared" si="3"/>
        <v/>
      </c>
      <c r="K22" s="141">
        <f t="shared" si="4"/>
        <v>0</v>
      </c>
      <c r="L22" s="141">
        <f t="shared" si="5"/>
        <v>0</v>
      </c>
      <c r="M22" s="141">
        <f t="shared" si="6"/>
        <v>0</v>
      </c>
      <c r="N22" s="145" t="str">
        <f t="shared" si="1"/>
        <v/>
      </c>
      <c r="O22" s="145" t="str">
        <f t="shared" si="7"/>
        <v/>
      </c>
      <c r="P22" s="21" t="str">
        <f>'1. Your Institution'!$B$7</f>
        <v>Select from list</v>
      </c>
    </row>
    <row r="23" spans="1:16" x14ac:dyDescent="0.3">
      <c r="A23" s="140" t="str">
        <f>IF(ISBLANK('5. Student EFTSL'!A23)=TRUE,"N/A",'5. Student EFTSL'!A23)</f>
        <v>N/A</v>
      </c>
      <c r="B23" s="140" t="str">
        <f>IF(ISBLANK('5. Student EFTSL'!B23)=TRUE,"N/A",'5. Student EFTSL'!B23)</f>
        <v>N/A</v>
      </c>
      <c r="C23" s="140" t="str">
        <f>IF(ISBLANK('5. Student EFTSL'!C23)=TRUE,"",'5. Student EFTSL'!C23)</f>
        <v/>
      </c>
      <c r="D23" s="140" t="str">
        <f>IF(ISBLANK('5. Student EFTSL'!D23)=TRUE,"N/A",'5. Student EFTSL'!D23)</f>
        <v>N/A</v>
      </c>
      <c r="E23" s="141">
        <f>SUMIFS('4a. Staff FTE (FTFFT)'!$P:$P,'4a. Staff FTE (FTFFT)'!$M:$M,$B23,'4a. Staff FTE (FTFFT)'!$N:$N,$C23,'4a. Staff FTE (FTFFT)'!$A:$A,$A23,'4a. Staff FTE (FTFFT)'!$O:$O,$D23,'4a. Staff FTE (FTFFT)'!$L:$L,"Yes")</f>
        <v>0</v>
      </c>
      <c r="F23" s="142">
        <f>SUMIFS('4b. Staff FTE (Casual)'!$N:$N,'4b. Staff FTE (Casual)'!$J:$J,$B23,'4b. Staff FTE (Casual)'!$K:$K,$C23,'4b. Staff FTE (Casual)'!$L:$L,$D23,'4b. Staff FTE (Casual)'!$A:$A,$A23)</f>
        <v>0</v>
      </c>
      <c r="G23" s="119">
        <f t="shared" si="0"/>
        <v>0</v>
      </c>
      <c r="H23" s="143">
        <f>SUMIFS('5. Student EFTSL'!$E:$E,'5. Student EFTSL'!$B:$B,$B23,'5. Student EFTSL'!$C:$C,$C23,'5. Student EFTSL'!$A:$A,$A23,'5. Student EFTSL'!$D:$D,Table2[[#This Row],[Program area of specialisation]])</f>
        <v>0</v>
      </c>
      <c r="I23" s="141" t="str">
        <f t="shared" si="2"/>
        <v/>
      </c>
      <c r="J23" s="144" t="str">
        <f t="shared" si="3"/>
        <v/>
      </c>
      <c r="K23" s="141">
        <f t="shared" si="4"/>
        <v>0</v>
      </c>
      <c r="L23" s="141">
        <f t="shared" si="5"/>
        <v>0</v>
      </c>
      <c r="M23" s="141">
        <f t="shared" si="6"/>
        <v>0</v>
      </c>
      <c r="N23" s="145" t="str">
        <f t="shared" si="1"/>
        <v/>
      </c>
      <c r="O23" s="145" t="str">
        <f t="shared" si="7"/>
        <v/>
      </c>
      <c r="P23" s="21" t="str">
        <f>'1. Your Institution'!$B$7</f>
        <v>Select from list</v>
      </c>
    </row>
    <row r="24" spans="1:16" x14ac:dyDescent="0.3">
      <c r="A24" s="140" t="str">
        <f>IF(ISBLANK('5. Student EFTSL'!A24)=TRUE,"N/A",'5. Student EFTSL'!A24)</f>
        <v>N/A</v>
      </c>
      <c r="B24" s="140" t="str">
        <f>IF(ISBLANK('5. Student EFTSL'!B24)=TRUE,"N/A",'5. Student EFTSL'!B24)</f>
        <v>N/A</v>
      </c>
      <c r="C24" s="140" t="str">
        <f>IF(ISBLANK('5. Student EFTSL'!C24)=TRUE,"",'5. Student EFTSL'!C24)</f>
        <v/>
      </c>
      <c r="D24" s="140" t="str">
        <f>IF(ISBLANK('5. Student EFTSL'!D24)=TRUE,"N/A",'5. Student EFTSL'!D24)</f>
        <v>N/A</v>
      </c>
      <c r="E24" s="141">
        <f>SUMIFS('4a. Staff FTE (FTFFT)'!$P:$P,'4a. Staff FTE (FTFFT)'!$M:$M,$B24,'4a. Staff FTE (FTFFT)'!$N:$N,$C24,'4a. Staff FTE (FTFFT)'!$A:$A,$A24,'4a. Staff FTE (FTFFT)'!$O:$O,$D24,'4a. Staff FTE (FTFFT)'!$L:$L,"Yes")</f>
        <v>0</v>
      </c>
      <c r="F24" s="142">
        <f>SUMIFS('4b. Staff FTE (Casual)'!$N:$N,'4b. Staff FTE (Casual)'!$J:$J,$B24,'4b. Staff FTE (Casual)'!$K:$K,$C24,'4b. Staff FTE (Casual)'!$L:$L,$D24,'4b. Staff FTE (Casual)'!$A:$A,$A24)</f>
        <v>0</v>
      </c>
      <c r="G24" s="119">
        <f t="shared" si="0"/>
        <v>0</v>
      </c>
      <c r="H24" s="143">
        <f>SUMIFS('5. Student EFTSL'!$E:$E,'5. Student EFTSL'!$B:$B,$B24,'5. Student EFTSL'!$C:$C,$C24,'5. Student EFTSL'!$A:$A,$A24,'5. Student EFTSL'!$D:$D,Table2[[#This Row],[Program area of specialisation]])</f>
        <v>0</v>
      </c>
      <c r="I24" s="141" t="str">
        <f t="shared" si="2"/>
        <v/>
      </c>
      <c r="J24" s="144" t="str">
        <f t="shared" si="3"/>
        <v/>
      </c>
      <c r="K24" s="141">
        <f t="shared" si="4"/>
        <v>0</v>
      </c>
      <c r="L24" s="141">
        <f t="shared" si="5"/>
        <v>0</v>
      </c>
      <c r="M24" s="141">
        <f t="shared" si="6"/>
        <v>0</v>
      </c>
      <c r="N24" s="145" t="str">
        <f t="shared" si="1"/>
        <v/>
      </c>
      <c r="O24" s="145" t="str">
        <f t="shared" si="7"/>
        <v/>
      </c>
      <c r="P24" s="21" t="str">
        <f>'1. Your Institution'!$B$7</f>
        <v>Select from list</v>
      </c>
    </row>
    <row r="25" spans="1:16" x14ac:dyDescent="0.3">
      <c r="A25" s="140" t="str">
        <f>IF(ISBLANK('5. Student EFTSL'!A25)=TRUE,"N/A",'5. Student EFTSL'!A25)</f>
        <v>N/A</v>
      </c>
      <c r="B25" s="140" t="str">
        <f>IF(ISBLANK('5. Student EFTSL'!B25)=TRUE,"N/A",'5. Student EFTSL'!B25)</f>
        <v>N/A</v>
      </c>
      <c r="C25" s="140" t="str">
        <f>IF(ISBLANK('5. Student EFTSL'!C25)=TRUE,"",'5. Student EFTSL'!C25)</f>
        <v/>
      </c>
      <c r="D25" s="140" t="str">
        <f>IF(ISBLANK('5. Student EFTSL'!D25)=TRUE,"N/A",'5. Student EFTSL'!D25)</f>
        <v>N/A</v>
      </c>
      <c r="E25" s="141">
        <f>SUMIFS('4a. Staff FTE (FTFFT)'!$P:$P,'4a. Staff FTE (FTFFT)'!$M:$M,$B25,'4a. Staff FTE (FTFFT)'!$N:$N,$C25,'4a. Staff FTE (FTFFT)'!$A:$A,$A25,'4a. Staff FTE (FTFFT)'!$O:$O,$D25,'4a. Staff FTE (FTFFT)'!$L:$L,"Yes")</f>
        <v>0</v>
      </c>
      <c r="F25" s="142">
        <f>SUMIFS('4b. Staff FTE (Casual)'!$N:$N,'4b. Staff FTE (Casual)'!$J:$J,$B25,'4b. Staff FTE (Casual)'!$K:$K,$C25,'4b. Staff FTE (Casual)'!$L:$L,$D25,'4b. Staff FTE (Casual)'!$A:$A,$A25)</f>
        <v>0</v>
      </c>
      <c r="G25" s="119">
        <f t="shared" si="0"/>
        <v>0</v>
      </c>
      <c r="H25" s="143">
        <f>SUMIFS('5. Student EFTSL'!$E:$E,'5. Student EFTSL'!$B:$B,$B25,'5. Student EFTSL'!$C:$C,$C25,'5. Student EFTSL'!$A:$A,$A25,'5. Student EFTSL'!$D:$D,Table2[[#This Row],[Program area of specialisation]])</f>
        <v>0</v>
      </c>
      <c r="I25" s="141" t="str">
        <f t="shared" si="2"/>
        <v/>
      </c>
      <c r="J25" s="144" t="str">
        <f t="shared" si="3"/>
        <v/>
      </c>
      <c r="K25" s="141">
        <f t="shared" si="4"/>
        <v>0</v>
      </c>
      <c r="L25" s="141">
        <f t="shared" si="5"/>
        <v>0</v>
      </c>
      <c r="M25" s="141">
        <f t="shared" si="6"/>
        <v>0</v>
      </c>
      <c r="N25" s="145" t="str">
        <f t="shared" si="1"/>
        <v/>
      </c>
      <c r="O25" s="145" t="str">
        <f t="shared" si="7"/>
        <v/>
      </c>
      <c r="P25" s="21" t="str">
        <f>'1. Your Institution'!$B$7</f>
        <v>Select from list</v>
      </c>
    </row>
    <row r="26" spans="1:16" x14ac:dyDescent="0.3">
      <c r="A26" s="140" t="str">
        <f>IF(ISBLANK('5. Student EFTSL'!A26)=TRUE,"N/A",'5. Student EFTSL'!A26)</f>
        <v>N/A</v>
      </c>
      <c r="B26" s="140" t="str">
        <f>IF(ISBLANK('5. Student EFTSL'!B26)=TRUE,"N/A",'5. Student EFTSL'!B26)</f>
        <v>N/A</v>
      </c>
      <c r="C26" s="140" t="str">
        <f>IF(ISBLANK('5. Student EFTSL'!C26)=TRUE,"",'5. Student EFTSL'!C26)</f>
        <v/>
      </c>
      <c r="D26" s="140" t="str">
        <f>IF(ISBLANK('5. Student EFTSL'!D26)=TRUE,"N/A",'5. Student EFTSL'!D26)</f>
        <v>N/A</v>
      </c>
      <c r="E26" s="141">
        <f>SUMIFS('4a. Staff FTE (FTFFT)'!$P:$P,'4a. Staff FTE (FTFFT)'!$M:$M,$B26,'4a. Staff FTE (FTFFT)'!$N:$N,$C26,'4a. Staff FTE (FTFFT)'!$A:$A,$A26,'4a. Staff FTE (FTFFT)'!$O:$O,$D26,'4a. Staff FTE (FTFFT)'!$L:$L,"Yes")</f>
        <v>0</v>
      </c>
      <c r="F26" s="142">
        <f>SUMIFS('4b. Staff FTE (Casual)'!$N:$N,'4b. Staff FTE (Casual)'!$J:$J,$B26,'4b. Staff FTE (Casual)'!$K:$K,$C26,'4b. Staff FTE (Casual)'!$L:$L,$D26,'4b. Staff FTE (Casual)'!$A:$A,$A26)</f>
        <v>0</v>
      </c>
      <c r="G26" s="119">
        <f t="shared" si="0"/>
        <v>0</v>
      </c>
      <c r="H26" s="143">
        <f>SUMIFS('5. Student EFTSL'!$E:$E,'5. Student EFTSL'!$B:$B,$B26,'5. Student EFTSL'!$C:$C,$C26,'5. Student EFTSL'!$A:$A,$A26,'5. Student EFTSL'!$D:$D,Table2[[#This Row],[Program area of specialisation]])</f>
        <v>0</v>
      </c>
      <c r="I26" s="141" t="str">
        <f t="shared" si="2"/>
        <v/>
      </c>
      <c r="J26" s="144" t="str">
        <f t="shared" si="3"/>
        <v/>
      </c>
      <c r="K26" s="141">
        <f t="shared" si="4"/>
        <v>0</v>
      </c>
      <c r="L26" s="141">
        <f t="shared" si="5"/>
        <v>0</v>
      </c>
      <c r="M26" s="141">
        <f t="shared" si="6"/>
        <v>0</v>
      </c>
      <c r="N26" s="145" t="str">
        <f t="shared" si="1"/>
        <v/>
      </c>
      <c r="O26" s="145" t="str">
        <f t="shared" si="7"/>
        <v/>
      </c>
      <c r="P26" s="21" t="str">
        <f>'1. Your Institution'!$B$7</f>
        <v>Select from list</v>
      </c>
    </row>
    <row r="27" spans="1:16" x14ac:dyDescent="0.3">
      <c r="A27" s="140" t="str">
        <f>IF(ISBLANK('5. Student EFTSL'!A27)=TRUE,"N/A",'5. Student EFTSL'!A27)</f>
        <v>N/A</v>
      </c>
      <c r="B27" s="140" t="str">
        <f>IF(ISBLANK('5. Student EFTSL'!B27)=TRUE,"N/A",'5. Student EFTSL'!B27)</f>
        <v>N/A</v>
      </c>
      <c r="C27" s="140" t="str">
        <f>IF(ISBLANK('5. Student EFTSL'!C27)=TRUE,"",'5. Student EFTSL'!C27)</f>
        <v/>
      </c>
      <c r="D27" s="146" t="str">
        <f>IF(ISBLANK('5. Student EFTSL'!D27)=TRUE,"N/A",'5. Student EFTSL'!D27)</f>
        <v>N/A</v>
      </c>
      <c r="E27" s="141">
        <f>SUMIFS('4a. Staff FTE (FTFFT)'!$P:$P,'4a. Staff FTE (FTFFT)'!$M:$M,$B27,'4a. Staff FTE (FTFFT)'!$N:$N,$C27,'4a. Staff FTE (FTFFT)'!$A:$A,$A27,'4a. Staff FTE (FTFFT)'!$O:$O,$D27,'4a. Staff FTE (FTFFT)'!$L:$L,"Yes")</f>
        <v>0</v>
      </c>
      <c r="F27" s="142">
        <f>SUMIFS('4b. Staff FTE (Casual)'!$N:$N,'4b. Staff FTE (Casual)'!$J:$J,$B27,'4b. Staff FTE (Casual)'!$K:$K,$C27,'4b. Staff FTE (Casual)'!$L:$L,$D27,'4b. Staff FTE (Casual)'!$A:$A,$A27)</f>
        <v>0</v>
      </c>
      <c r="G27" s="119">
        <f t="shared" si="0"/>
        <v>0</v>
      </c>
      <c r="H27" s="143">
        <f>SUMIFS('5. Student EFTSL'!$E:$E,'5. Student EFTSL'!$B:$B,$B27,'5. Student EFTSL'!$C:$C,$C27,'5. Student EFTSL'!$A:$A,$A27,'5. Student EFTSL'!$D:$D,Table2[[#This Row],[Program area of specialisation]])</f>
        <v>0</v>
      </c>
      <c r="I27" s="147" t="str">
        <f t="shared" si="2"/>
        <v/>
      </c>
      <c r="J27" s="144" t="str">
        <f t="shared" si="3"/>
        <v/>
      </c>
      <c r="K27" s="141">
        <f t="shared" si="4"/>
        <v>0</v>
      </c>
      <c r="L27" s="141">
        <f t="shared" si="5"/>
        <v>0</v>
      </c>
      <c r="M27" s="141">
        <f t="shared" si="6"/>
        <v>0</v>
      </c>
      <c r="N27" s="145" t="str">
        <f t="shared" si="1"/>
        <v/>
      </c>
      <c r="O27" s="145" t="str">
        <f t="shared" si="7"/>
        <v/>
      </c>
      <c r="P27" s="21" t="str">
        <f>'1. Your Institution'!$B$7</f>
        <v>Select from list</v>
      </c>
    </row>
    <row r="28" spans="1:16" x14ac:dyDescent="0.3">
      <c r="A28" s="140" t="str">
        <f>IF(ISBLANK('5. Student EFTSL'!A28)=TRUE,"N/A",'5. Student EFTSL'!A28)</f>
        <v>N/A</v>
      </c>
      <c r="B28" s="140" t="str">
        <f>IF(ISBLANK('5. Student EFTSL'!B28)=TRUE,"N/A",'5. Student EFTSL'!B28)</f>
        <v>N/A</v>
      </c>
      <c r="C28" s="140" t="str">
        <f>IF(ISBLANK('5. Student EFTSL'!C28)=TRUE,"",'5. Student EFTSL'!C28)</f>
        <v/>
      </c>
      <c r="D28" s="140" t="str">
        <f>IF(ISBLANK('5. Student EFTSL'!D28)=TRUE,"N/A",'5. Student EFTSL'!D28)</f>
        <v>N/A</v>
      </c>
      <c r="E28" s="141">
        <f>SUMIFS('4a. Staff FTE (FTFFT)'!$P:$P,'4a. Staff FTE (FTFFT)'!$M:$M,$B28,'4a. Staff FTE (FTFFT)'!$N:$N,$C28,'4a. Staff FTE (FTFFT)'!$A:$A,$A28,'4a. Staff FTE (FTFFT)'!$O:$O,$D28,'4a. Staff FTE (FTFFT)'!$L:$L,"Yes")</f>
        <v>0</v>
      </c>
      <c r="F28" s="142">
        <f>SUMIFS('4b. Staff FTE (Casual)'!$N:$N,'4b. Staff FTE (Casual)'!$J:$J,$B28,'4b. Staff FTE (Casual)'!$K:$K,$C28,'4b. Staff FTE (Casual)'!$L:$L,$D28,'4b. Staff FTE (Casual)'!$A:$A,$A28)</f>
        <v>0</v>
      </c>
      <c r="G28" s="119">
        <f t="shared" si="0"/>
        <v>0</v>
      </c>
      <c r="H28" s="143">
        <f>SUMIFS('5. Student EFTSL'!$E:$E,'5. Student EFTSL'!$B:$B,$B28,'5. Student EFTSL'!$C:$C,$C28,'5. Student EFTSL'!$A:$A,$A28,'5. Student EFTSL'!$D:$D,Table2[[#This Row],[Program area of specialisation]])</f>
        <v>0</v>
      </c>
      <c r="I28" s="141" t="str">
        <f t="shared" si="2"/>
        <v/>
      </c>
      <c r="J28" s="144" t="str">
        <f t="shared" si="3"/>
        <v/>
      </c>
      <c r="K28" s="141">
        <f t="shared" si="4"/>
        <v>0</v>
      </c>
      <c r="L28" s="141">
        <f t="shared" si="5"/>
        <v>0</v>
      </c>
      <c r="M28" s="141">
        <f t="shared" si="6"/>
        <v>0</v>
      </c>
      <c r="N28" s="145" t="str">
        <f t="shared" si="1"/>
        <v/>
      </c>
      <c r="O28" s="145" t="str">
        <f t="shared" si="7"/>
        <v/>
      </c>
      <c r="P28" s="21" t="str">
        <f>'1. Your Institution'!$B$7</f>
        <v>Select from list</v>
      </c>
    </row>
    <row r="29" spans="1:16" x14ac:dyDescent="0.3">
      <c r="A29" s="140" t="str">
        <f>IF(ISBLANK('5. Student EFTSL'!A29)=TRUE,"N/A",'5. Student EFTSL'!A29)</f>
        <v>N/A</v>
      </c>
      <c r="B29" s="140" t="str">
        <f>IF(ISBLANK('5. Student EFTSL'!B29)=TRUE,"N/A",'5. Student EFTSL'!B29)</f>
        <v>N/A</v>
      </c>
      <c r="C29" s="140" t="str">
        <f>IF(ISBLANK('5. Student EFTSL'!C29)=TRUE,"",'5. Student EFTSL'!C29)</f>
        <v/>
      </c>
      <c r="D29" s="140" t="str">
        <f>IF(ISBLANK('5. Student EFTSL'!D29)=TRUE,"N/A",'5. Student EFTSL'!D29)</f>
        <v>N/A</v>
      </c>
      <c r="E29" s="141">
        <f>SUMIFS('4a. Staff FTE (FTFFT)'!$P:$P,'4a. Staff FTE (FTFFT)'!$M:$M,$B29,'4a. Staff FTE (FTFFT)'!$N:$N,$C29,'4a. Staff FTE (FTFFT)'!$A:$A,$A29,'4a. Staff FTE (FTFFT)'!$O:$O,$D29,'4a. Staff FTE (FTFFT)'!$L:$L,"Yes")</f>
        <v>0</v>
      </c>
      <c r="F29" s="142">
        <f>SUMIFS('4b. Staff FTE (Casual)'!$N:$N,'4b. Staff FTE (Casual)'!$J:$J,$B29,'4b. Staff FTE (Casual)'!$K:$K,$C29,'4b. Staff FTE (Casual)'!$L:$L,$D29,'4b. Staff FTE (Casual)'!$A:$A,$A29)</f>
        <v>0</v>
      </c>
      <c r="G29" s="119">
        <f t="shared" si="0"/>
        <v>0</v>
      </c>
      <c r="H29" s="143">
        <f>SUMIFS('5. Student EFTSL'!$E:$E,'5. Student EFTSL'!$B:$B,$B29,'5. Student EFTSL'!$C:$C,$C29,'5. Student EFTSL'!$A:$A,$A29,'5. Student EFTSL'!$D:$D,Table2[[#This Row],[Program area of specialisation]])</f>
        <v>0</v>
      </c>
      <c r="I29" s="141" t="str">
        <f t="shared" si="2"/>
        <v/>
      </c>
      <c r="J29" s="144" t="str">
        <f t="shared" si="3"/>
        <v/>
      </c>
      <c r="K29" s="141">
        <f t="shared" si="4"/>
        <v>0</v>
      </c>
      <c r="L29" s="141">
        <f t="shared" si="5"/>
        <v>0</v>
      </c>
      <c r="M29" s="141">
        <f t="shared" si="6"/>
        <v>0</v>
      </c>
      <c r="N29" s="145" t="str">
        <f t="shared" si="1"/>
        <v/>
      </c>
      <c r="O29" s="145" t="str">
        <f t="shared" si="7"/>
        <v/>
      </c>
      <c r="P29" s="21" t="str">
        <f>'1. Your Institution'!$B$7</f>
        <v>Select from list</v>
      </c>
    </row>
    <row r="30" spans="1:16" x14ac:dyDescent="0.3">
      <c r="A30" s="140" t="str">
        <f>IF(ISBLANK('5. Student EFTSL'!A30)=TRUE,"N/A",'5. Student EFTSL'!A30)</f>
        <v>N/A</v>
      </c>
      <c r="B30" s="140" t="str">
        <f>IF(ISBLANK('5. Student EFTSL'!B30)=TRUE,"N/A",'5. Student EFTSL'!B30)</f>
        <v>N/A</v>
      </c>
      <c r="C30" s="140" t="str">
        <f>IF(ISBLANK('5. Student EFTSL'!C30)=TRUE,"",'5. Student EFTSL'!C30)</f>
        <v/>
      </c>
      <c r="D30" s="140" t="str">
        <f>IF(ISBLANK('5. Student EFTSL'!D30)=TRUE,"N/A",'5. Student EFTSL'!D30)</f>
        <v>N/A</v>
      </c>
      <c r="E30" s="141">
        <f>SUMIFS('4a. Staff FTE (FTFFT)'!$P:$P,'4a. Staff FTE (FTFFT)'!$M:$M,$B30,'4a. Staff FTE (FTFFT)'!$N:$N,$C30,'4a. Staff FTE (FTFFT)'!$A:$A,$A30,'4a. Staff FTE (FTFFT)'!$O:$O,$D30,'4a. Staff FTE (FTFFT)'!$L:$L,"Yes")</f>
        <v>0</v>
      </c>
      <c r="F30" s="142">
        <f>SUMIFS('4b. Staff FTE (Casual)'!$N:$N,'4b. Staff FTE (Casual)'!$J:$J,$B30,'4b. Staff FTE (Casual)'!$K:$K,$C30,'4b. Staff FTE (Casual)'!$L:$L,$D30,'4b. Staff FTE (Casual)'!$A:$A,$A30)</f>
        <v>0</v>
      </c>
      <c r="G30" s="119">
        <f t="shared" si="0"/>
        <v>0</v>
      </c>
      <c r="H30" s="143">
        <f>SUMIFS('5. Student EFTSL'!$E:$E,'5. Student EFTSL'!$B:$B,$B30,'5. Student EFTSL'!$C:$C,$C30,'5. Student EFTSL'!$A:$A,$A30,'5. Student EFTSL'!$D:$D,Table2[[#This Row],[Program area of specialisation]])</f>
        <v>0</v>
      </c>
      <c r="I30" s="141" t="str">
        <f t="shared" si="2"/>
        <v/>
      </c>
      <c r="J30" s="144" t="str">
        <f t="shared" si="3"/>
        <v/>
      </c>
      <c r="K30" s="141">
        <f t="shared" si="4"/>
        <v>0</v>
      </c>
      <c r="L30" s="141">
        <f t="shared" si="5"/>
        <v>0</v>
      </c>
      <c r="M30" s="141">
        <f t="shared" si="6"/>
        <v>0</v>
      </c>
      <c r="N30" s="145" t="str">
        <f t="shared" si="1"/>
        <v/>
      </c>
      <c r="O30" s="145" t="str">
        <f t="shared" si="7"/>
        <v/>
      </c>
      <c r="P30" s="21" t="str">
        <f>'1. Your Institution'!$B$7</f>
        <v>Select from list</v>
      </c>
    </row>
  </sheetData>
  <mergeCells count="3">
    <mergeCell ref="N4:O4"/>
    <mergeCell ref="R14:T15"/>
    <mergeCell ref="R5:T5"/>
  </mergeCells>
  <phoneticPr fontId="27" type="noConversion"/>
  <conditionalFormatting sqref="N6:P30">
    <cfRule type="containsText" dxfId="4" priority="3" operator="containsText" text="Please check">
      <formula>NOT(ISERROR(SEARCH("Please check",N6)))</formula>
    </cfRule>
  </conditionalFormatting>
  <conditionalFormatting sqref="T7:T9">
    <cfRule type="expression" dxfId="3" priority="2">
      <formula>S7&lt;&gt;0</formula>
    </cfRule>
    <cfRule type="containsText" dxfId="2" priority="1" operator="containsText" text="okay">
      <formula>NOT(ISERROR(SEARCH("okay",T7)))</formula>
    </cfRule>
  </conditionalFormatting>
  <hyperlinks>
    <hyperlink ref="R16" r:id="rId1" xr:uid="{906622FF-514C-4670-989D-DB1333D3B3DB}"/>
  </hyperlinks>
  <pageMargins left="0.7" right="0.7" top="0.75" bottom="0.75" header="0.3" footer="0.3"/>
  <ignoredErrors>
    <ignoredError sqref="E6" calculatedColumn="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READ ME</vt:lpstr>
      <vt:lpstr>1. Your Institution</vt:lpstr>
      <vt:lpstr>2a. Staff Data (FTFFT)</vt:lpstr>
      <vt:lpstr>2b. Staff Data (Casual)</vt:lpstr>
      <vt:lpstr>3. Campuses (Optional)</vt:lpstr>
      <vt:lpstr>4a. Staff FTE (FTFFT)</vt:lpstr>
      <vt:lpstr>4b. Staff FTE (Casual)</vt:lpstr>
      <vt:lpstr>5. Student EFTSL</vt:lpstr>
      <vt:lpstr>6. SSR Calculation</vt:lpstr>
      <vt:lpstr>Resources --&gt;</vt:lpstr>
      <vt:lpstr>Data Definitions</vt:lpstr>
      <vt:lpstr>Converting hours to FTE</vt:lpstr>
      <vt:lpstr>Drop down list</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Monahan, Rebecca</dc:creator>
  <cp:lastModifiedBy>Anna</cp:lastModifiedBy>
  <dcterms:created xsi:type="dcterms:W3CDTF">2018-07-26T04:10:20Z</dcterms:created>
  <dcterms:modified xsi:type="dcterms:W3CDTF">2025-06-17T23:12:29Z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2022-06-15T04:23:41Z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ae4c35bb-b7fb-4651-9176-6ed67b02fe50</vt:lpwstr>
  </property>
  <property fmtid="{D5CDD505-2E9C-101B-9397-08002B2CF9AE}" pid="8" name="MSIP_Label_79d889eb-932f-4752-8739-64d25806ef64_ContentBits">
    <vt:lpwstr>0</vt:lpwstr>
  </property>
</Properties>
</file>